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USER\Desktop\,,ბიუჯეტის შესრულების წლიური ანგარიში,, (2023 წელი)\"/>
    </mc:Choice>
  </mc:AlternateContent>
  <xr:revisionPtr revIDLastSave="0" documentId="13_ncr:1_{E18F597C-CC9E-4D36-B53F-3E096EFBA760}" xr6:coauthVersionLast="47" xr6:coauthVersionMax="47" xr10:uidLastSave="{00000000-0000-0000-0000-000000000000}"/>
  <bookViews>
    <workbookView xWindow="-120" yWindow="-120" windowWidth="29040" windowHeight="15840" tabRatio="709" xr2:uid="{00000000-000D-0000-FFFF-FFFF00000000}"/>
  </bookViews>
  <sheets>
    <sheet name="პროგრამა-სტუდენტ. მხარდაჭერა" sheetId="1" r:id="rId1"/>
    <sheet name="საგან და სამეც. აქტ. მხარდაჭ" sheetId="6" r:id="rId2"/>
    <sheet name="კულტ. და სპორტ. აქტ.მხარდაჭა" sheetId="15" r:id="rId3"/>
  </sheets>
  <definedNames>
    <definedName name="_xlnm.Print_Area" localSheetId="2">'კულტ. და სპორტ. აქტ.მხარდაჭა'!$A$1:$I$29</definedName>
    <definedName name="_xlnm.Print_Area" localSheetId="1">'საგან და სამეც. აქტ. მხარდაჭ'!$A$1:$I$21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" i="1" l="1"/>
  <c r="AJ8" i="1"/>
  <c r="BJ20" i="15"/>
  <c r="BJ18" i="15"/>
  <c r="BJ17" i="15"/>
  <c r="BK16" i="6"/>
  <c r="BP8" i="1" l="1"/>
  <c r="BP10" i="1" s="1"/>
  <c r="BO8" i="1"/>
  <c r="BO10" i="1" s="1"/>
  <c r="BK10" i="1"/>
  <c r="BL10" i="1"/>
  <c r="BM10" i="1"/>
  <c r="BV8" i="1"/>
  <c r="BR9" i="1"/>
  <c r="BN9" i="1"/>
  <c r="BN8" i="1"/>
  <c r="BG8" i="1"/>
  <c r="BG27" i="15"/>
  <c r="BS9" i="1" s="1"/>
  <c r="BH27" i="15"/>
  <c r="BH9" i="1" s="1"/>
  <c r="BI27" i="15"/>
  <c r="BT9" i="1" s="1"/>
  <c r="BT10" i="1" s="1"/>
  <c r="BJ27" i="15"/>
  <c r="BI9" i="1" s="1"/>
  <c r="BK27" i="15"/>
  <c r="BU9" i="1" s="1"/>
  <c r="BU10" i="1" s="1"/>
  <c r="BF27" i="15"/>
  <c r="BG9" i="1" s="1"/>
  <c r="BG10" i="1" s="1"/>
  <c r="BL17" i="15"/>
  <c r="BM17" i="15"/>
  <c r="BL18" i="15"/>
  <c r="BM18" i="15"/>
  <c r="BL19" i="15"/>
  <c r="BM19" i="15"/>
  <c r="BL20" i="15"/>
  <c r="BM20" i="15"/>
  <c r="BL21" i="15"/>
  <c r="BM21" i="15"/>
  <c r="BL22" i="15"/>
  <c r="BM22" i="15"/>
  <c r="BL23" i="15"/>
  <c r="BM23" i="15"/>
  <c r="BL24" i="15"/>
  <c r="BM24" i="15"/>
  <c r="BL25" i="15"/>
  <c r="BM25" i="15"/>
  <c r="BL26" i="15"/>
  <c r="BM26" i="15"/>
  <c r="BM16" i="15"/>
  <c r="BL16" i="15"/>
  <c r="D23" i="15"/>
  <c r="D22" i="15"/>
  <c r="D21" i="15"/>
  <c r="D20" i="15"/>
  <c r="D19" i="15"/>
  <c r="D18" i="15"/>
  <c r="D17" i="15"/>
  <c r="D16" i="15"/>
  <c r="G27" i="15"/>
  <c r="C26" i="15"/>
  <c r="BG21" i="6"/>
  <c r="BH21" i="6"/>
  <c r="BH8" i="1" s="1"/>
  <c r="BI21" i="6"/>
  <c r="BJ21" i="6"/>
  <c r="BI8" i="1" s="1"/>
  <c r="BK21" i="6"/>
  <c r="BQ8" i="1" s="1"/>
  <c r="BQ10" i="1" s="1"/>
  <c r="BF21" i="6"/>
  <c r="BL17" i="6"/>
  <c r="BM17" i="6"/>
  <c r="BL18" i="6"/>
  <c r="BM18" i="6"/>
  <c r="BL19" i="6"/>
  <c r="BM19" i="6"/>
  <c r="BL20" i="6"/>
  <c r="BM20" i="6"/>
  <c r="BM16" i="6"/>
  <c r="BL16" i="6"/>
  <c r="F18" i="6"/>
  <c r="D20" i="6"/>
  <c r="D19" i="6"/>
  <c r="D18" i="6"/>
  <c r="D16" i="6"/>
  <c r="AX23" i="15"/>
  <c r="AP16" i="6"/>
  <c r="BM27" i="15" l="1"/>
  <c r="BL27" i="15"/>
  <c r="BM21" i="6"/>
  <c r="BL21" i="6"/>
  <c r="BJ8" i="1"/>
  <c r="BH10" i="1"/>
  <c r="BI10" i="1"/>
  <c r="BV9" i="1"/>
  <c r="BV10" i="1" s="1"/>
  <c r="BS10" i="1"/>
  <c r="BN10" i="1"/>
  <c r="BJ9" i="1"/>
  <c r="BR8" i="1"/>
  <c r="BR10" i="1" s="1"/>
  <c r="D27" i="15"/>
  <c r="BE20" i="6"/>
  <c r="BJ10" i="1" l="1"/>
  <c r="AQ21" i="6"/>
  <c r="AU8" i="1" s="1"/>
  <c r="AR21" i="6"/>
  <c r="AY8" i="1" s="1"/>
  <c r="AS21" i="6"/>
  <c r="BC8" i="1" s="1"/>
  <c r="AT21" i="6"/>
  <c r="AR8" i="1" s="1"/>
  <c r="AU21" i="6"/>
  <c r="AV8" i="1" s="1"/>
  <c r="AV21" i="6"/>
  <c r="AZ8" i="1" s="1"/>
  <c r="AW21" i="6"/>
  <c r="BD8" i="1" s="1"/>
  <c r="AX21" i="6"/>
  <c r="AS8" i="1" s="1"/>
  <c r="AY21" i="6"/>
  <c r="AW8" i="1" s="1"/>
  <c r="AZ21" i="6"/>
  <c r="BA8" i="1" s="1"/>
  <c r="BA21" i="6"/>
  <c r="BE8" i="1" s="1"/>
  <c r="AP21" i="6"/>
  <c r="BB17" i="6"/>
  <c r="BC17" i="6"/>
  <c r="BD17" i="6"/>
  <c r="BE17" i="6"/>
  <c r="BB18" i="6"/>
  <c r="BC18" i="6"/>
  <c r="BD18" i="6"/>
  <c r="BE18" i="6"/>
  <c r="BB19" i="6"/>
  <c r="BC19" i="6"/>
  <c r="BD19" i="6"/>
  <c r="BE19" i="6"/>
  <c r="BB20" i="6"/>
  <c r="BC20" i="6"/>
  <c r="BD20" i="6"/>
  <c r="BE16" i="6"/>
  <c r="BD16" i="6"/>
  <c r="BC16" i="6"/>
  <c r="BC21" i="6" s="1"/>
  <c r="BB16" i="6"/>
  <c r="AQ27" i="15"/>
  <c r="AU9" i="1" s="1"/>
  <c r="AR27" i="15"/>
  <c r="AY9" i="1" s="1"/>
  <c r="AS27" i="15"/>
  <c r="BC9" i="1" s="1"/>
  <c r="AT27" i="15"/>
  <c r="AR9" i="1" s="1"/>
  <c r="AU27" i="15"/>
  <c r="AV9" i="1" s="1"/>
  <c r="AV27" i="15"/>
  <c r="AZ9" i="1" s="1"/>
  <c r="AW27" i="15"/>
  <c r="BD9" i="1" s="1"/>
  <c r="AX27" i="15"/>
  <c r="AS9" i="1" s="1"/>
  <c r="AY27" i="15"/>
  <c r="AW9" i="1" s="1"/>
  <c r="AZ27" i="15"/>
  <c r="BA9" i="1" s="1"/>
  <c r="BA27" i="15"/>
  <c r="BE9" i="1" s="1"/>
  <c r="AP27" i="15"/>
  <c r="AQ9" i="1" s="1"/>
  <c r="BB17" i="15"/>
  <c r="BC17" i="15"/>
  <c r="BD17" i="15"/>
  <c r="BE17" i="15"/>
  <c r="BB18" i="15"/>
  <c r="BC18" i="15"/>
  <c r="BD18" i="15"/>
  <c r="BE18" i="15"/>
  <c r="BB19" i="15"/>
  <c r="BC19" i="15"/>
  <c r="BD19" i="15"/>
  <c r="BE19" i="15"/>
  <c r="BB20" i="15"/>
  <c r="BC20" i="15"/>
  <c r="BD20" i="15"/>
  <c r="BE20" i="15"/>
  <c r="BB21" i="15"/>
  <c r="BC21" i="15"/>
  <c r="BD21" i="15"/>
  <c r="BE21" i="15"/>
  <c r="BB22" i="15"/>
  <c r="BC22" i="15"/>
  <c r="BD22" i="15"/>
  <c r="BE22" i="15"/>
  <c r="BB23" i="15"/>
  <c r="BC23" i="15"/>
  <c r="BD23" i="15"/>
  <c r="BE23" i="15"/>
  <c r="BB24" i="15"/>
  <c r="BC24" i="15"/>
  <c r="BD24" i="15"/>
  <c r="BE24" i="15"/>
  <c r="BB25" i="15"/>
  <c r="BC25" i="15"/>
  <c r="BD25" i="15"/>
  <c r="BE25" i="15"/>
  <c r="BE16" i="15"/>
  <c r="BD16" i="15"/>
  <c r="BD27" i="15" s="1"/>
  <c r="BC16" i="15"/>
  <c r="BC27" i="15" s="1"/>
  <c r="BB16" i="15"/>
  <c r="AE10" i="1"/>
  <c r="AF10" i="1"/>
  <c r="AG10" i="1"/>
  <c r="AI10" i="1"/>
  <c r="AJ10" i="1"/>
  <c r="AK10" i="1"/>
  <c r="Z23" i="15"/>
  <c r="BA10" i="1" l="1"/>
  <c r="AZ10" i="1"/>
  <c r="AX9" i="1"/>
  <c r="BB9" i="1"/>
  <c r="BB10" i="1" s="1"/>
  <c r="AW10" i="1"/>
  <c r="AV10" i="1"/>
  <c r="AU10" i="1"/>
  <c r="AR10" i="1"/>
  <c r="BD10" i="1"/>
  <c r="BF8" i="1"/>
  <c r="BE10" i="1"/>
  <c r="BB8" i="1"/>
  <c r="AY10" i="1"/>
  <c r="BE21" i="6"/>
  <c r="BC10" i="1"/>
  <c r="BD21" i="6"/>
  <c r="AX8" i="1"/>
  <c r="BE27" i="15"/>
  <c r="BF9" i="1"/>
  <c r="BF10" i="1" s="1"/>
  <c r="AS10" i="1"/>
  <c r="AT9" i="1"/>
  <c r="BB27" i="15"/>
  <c r="AQ8" i="1"/>
  <c r="AQ10" i="1" s="1"/>
  <c r="BB21" i="6"/>
  <c r="AD16" i="6"/>
  <c r="AX10" i="1" l="1"/>
  <c r="AT8" i="1"/>
  <c r="AT10" i="1" s="1"/>
  <c r="AA27" i="15"/>
  <c r="AB27" i="15"/>
  <c r="AC27" i="15"/>
  <c r="AM9" i="1" s="1"/>
  <c r="AM10" i="1" s="1"/>
  <c r="AD27" i="15"/>
  <c r="AB9" i="1" s="1"/>
  <c r="AE27" i="15"/>
  <c r="AF27" i="15"/>
  <c r="AG27" i="15"/>
  <c r="AN9" i="1" s="1"/>
  <c r="AN10" i="1" s="1"/>
  <c r="AH27" i="15"/>
  <c r="AC9" i="1" s="1"/>
  <c r="AI27" i="15"/>
  <c r="AJ27" i="15"/>
  <c r="AK27" i="15"/>
  <c r="AO9" i="1" s="1"/>
  <c r="AO10" i="1" s="1"/>
  <c r="Z27" i="15"/>
  <c r="AA9" i="1" s="1"/>
  <c r="AL17" i="15"/>
  <c r="AM17" i="15"/>
  <c r="AN17" i="15"/>
  <c r="AO17" i="15"/>
  <c r="AL18" i="15"/>
  <c r="AM18" i="15"/>
  <c r="AN18" i="15"/>
  <c r="AO18" i="15"/>
  <c r="AL19" i="15"/>
  <c r="AM19" i="15"/>
  <c r="AN19" i="15"/>
  <c r="AO19" i="15"/>
  <c r="AL20" i="15"/>
  <c r="AM20" i="15"/>
  <c r="AN20" i="15"/>
  <c r="AO20" i="15"/>
  <c r="AL21" i="15"/>
  <c r="AM21" i="15"/>
  <c r="AN21" i="15"/>
  <c r="AO21" i="15"/>
  <c r="AL22" i="15"/>
  <c r="AM22" i="15"/>
  <c r="AN22" i="15"/>
  <c r="AO22" i="15"/>
  <c r="AL23" i="15"/>
  <c r="AM23" i="15"/>
  <c r="AN23" i="15"/>
  <c r="AO23" i="15"/>
  <c r="AL24" i="15"/>
  <c r="AM24" i="15"/>
  <c r="AN24" i="15"/>
  <c r="AO24" i="15"/>
  <c r="AL25" i="15"/>
  <c r="AM25" i="15"/>
  <c r="AN25" i="15"/>
  <c r="AO25" i="15"/>
  <c r="AO16" i="15"/>
  <c r="AN16" i="15"/>
  <c r="AM16" i="15"/>
  <c r="AL16" i="15"/>
  <c r="AA21" i="6"/>
  <c r="AB21" i="6"/>
  <c r="AC21" i="6"/>
  <c r="AD21" i="6"/>
  <c r="AB8" i="1" s="1"/>
  <c r="AE21" i="6"/>
  <c r="AF21" i="6"/>
  <c r="AG21" i="6"/>
  <c r="AH21" i="6"/>
  <c r="AC8" i="1" s="1"/>
  <c r="AI21" i="6"/>
  <c r="AJ21" i="6"/>
  <c r="AK21" i="6"/>
  <c r="Z21" i="6"/>
  <c r="AA8" i="1" s="1"/>
  <c r="AD8" i="1" s="1"/>
  <c r="AL17" i="6"/>
  <c r="AM17" i="6"/>
  <c r="AN17" i="6"/>
  <c r="AO17" i="6"/>
  <c r="AL18" i="6"/>
  <c r="AM18" i="6"/>
  <c r="AN18" i="6"/>
  <c r="AO18" i="6"/>
  <c r="AL19" i="6"/>
  <c r="AM19" i="6"/>
  <c r="AN19" i="6"/>
  <c r="AO19" i="6"/>
  <c r="AL20" i="6"/>
  <c r="AM20" i="6"/>
  <c r="AN20" i="6"/>
  <c r="AO20" i="6"/>
  <c r="AO16" i="6"/>
  <c r="AN16" i="6"/>
  <c r="AM16" i="6"/>
  <c r="AL16" i="6"/>
  <c r="AP8" i="1"/>
  <c r="AL9" i="1"/>
  <c r="AL8" i="1"/>
  <c r="AL10" i="1" s="1"/>
  <c r="AH9" i="1"/>
  <c r="AH8" i="1"/>
  <c r="N23" i="15"/>
  <c r="V23" i="15" s="1"/>
  <c r="J18" i="6"/>
  <c r="V17" i="15"/>
  <c r="W17" i="15"/>
  <c r="X17" i="15"/>
  <c r="Y17" i="15"/>
  <c r="V18" i="15"/>
  <c r="W18" i="15"/>
  <c r="X18" i="15"/>
  <c r="Y18" i="15"/>
  <c r="V19" i="15"/>
  <c r="W19" i="15"/>
  <c r="X19" i="15"/>
  <c r="Y19" i="15"/>
  <c r="V20" i="15"/>
  <c r="W20" i="15"/>
  <c r="X20" i="15"/>
  <c r="Y20" i="15"/>
  <c r="V21" i="15"/>
  <c r="W21" i="15"/>
  <c r="X21" i="15"/>
  <c r="Y21" i="15"/>
  <c r="V22" i="15"/>
  <c r="W22" i="15"/>
  <c r="X22" i="15"/>
  <c r="Y22" i="15"/>
  <c r="W23" i="15"/>
  <c r="X23" i="15"/>
  <c r="Y23" i="15"/>
  <c r="V24" i="15"/>
  <c r="W24" i="15"/>
  <c r="X24" i="15"/>
  <c r="Y24" i="15"/>
  <c r="V25" i="15"/>
  <c r="W25" i="15"/>
  <c r="X25" i="15"/>
  <c r="Y25" i="15"/>
  <c r="Y16" i="15"/>
  <c r="X16" i="15"/>
  <c r="W16" i="15"/>
  <c r="V16" i="15"/>
  <c r="K27" i="15"/>
  <c r="O9" i="1" s="1"/>
  <c r="L27" i="15"/>
  <c r="S9" i="1" s="1"/>
  <c r="M27" i="15"/>
  <c r="W9" i="1" s="1"/>
  <c r="O27" i="15"/>
  <c r="P9" i="1" s="1"/>
  <c r="P27" i="15"/>
  <c r="T9" i="1" s="1"/>
  <c r="Q27" i="15"/>
  <c r="X9" i="1" s="1"/>
  <c r="R27" i="15"/>
  <c r="M9" i="1" s="1"/>
  <c r="S27" i="15"/>
  <c r="Q9" i="1" s="1"/>
  <c r="T27" i="15"/>
  <c r="U9" i="1" s="1"/>
  <c r="U27" i="15"/>
  <c r="Y9" i="1" s="1"/>
  <c r="AP9" i="1" l="1"/>
  <c r="AP10" i="1" s="1"/>
  <c r="AO21" i="6"/>
  <c r="AN21" i="6"/>
  <c r="AM21" i="6"/>
  <c r="AA10" i="1"/>
  <c r="AC10" i="1"/>
  <c r="AB10" i="1"/>
  <c r="AD9" i="1"/>
  <c r="AD10" i="1" s="1"/>
  <c r="AN27" i="15"/>
  <c r="AL27" i="15"/>
  <c r="AM27" i="15"/>
  <c r="AH10" i="1"/>
  <c r="AO27" i="15"/>
  <c r="AL21" i="6"/>
  <c r="X27" i="15"/>
  <c r="W27" i="15"/>
  <c r="N27" i="15"/>
  <c r="L9" i="1" s="1"/>
  <c r="V27" i="15"/>
  <c r="Y27" i="15"/>
  <c r="J27" i="15"/>
  <c r="K9" i="1" s="1"/>
  <c r="V17" i="6"/>
  <c r="W17" i="6"/>
  <c r="X17" i="6"/>
  <c r="Y17" i="6"/>
  <c r="V18" i="6"/>
  <c r="W18" i="6"/>
  <c r="X18" i="6"/>
  <c r="Y18" i="6"/>
  <c r="V19" i="6"/>
  <c r="W19" i="6"/>
  <c r="X19" i="6"/>
  <c r="Y19" i="6"/>
  <c r="V20" i="6"/>
  <c r="W20" i="6"/>
  <c r="X20" i="6"/>
  <c r="Y20" i="6"/>
  <c r="Y16" i="6"/>
  <c r="X16" i="6"/>
  <c r="W16" i="6"/>
  <c r="V16" i="6"/>
  <c r="K21" i="6"/>
  <c r="O8" i="1" s="1"/>
  <c r="L21" i="6"/>
  <c r="S8" i="1" s="1"/>
  <c r="M21" i="6"/>
  <c r="W8" i="1" s="1"/>
  <c r="N21" i="6"/>
  <c r="L8" i="1" s="1"/>
  <c r="O21" i="6"/>
  <c r="P8" i="1" s="1"/>
  <c r="P21" i="6"/>
  <c r="T8" i="1" s="1"/>
  <c r="Q21" i="6"/>
  <c r="X8" i="1" s="1"/>
  <c r="R21" i="6"/>
  <c r="M8" i="1" s="1"/>
  <c r="S21" i="6"/>
  <c r="Q8" i="1" s="1"/>
  <c r="T21" i="6"/>
  <c r="U8" i="1" s="1"/>
  <c r="U21" i="6"/>
  <c r="Y8" i="1" s="1"/>
  <c r="J21" i="6"/>
  <c r="K8" i="1" s="1"/>
  <c r="X21" i="6" l="1"/>
  <c r="V21" i="6"/>
  <c r="W21" i="6"/>
  <c r="Y21" i="6"/>
  <c r="X10" i="1"/>
  <c r="Y10" i="1"/>
  <c r="W10" i="1"/>
  <c r="Z9" i="1"/>
  <c r="Z8" i="1"/>
  <c r="T10" i="1"/>
  <c r="U10" i="1"/>
  <c r="S10" i="1"/>
  <c r="V9" i="1"/>
  <c r="V8" i="1"/>
  <c r="P10" i="1"/>
  <c r="Q10" i="1"/>
  <c r="O10" i="1"/>
  <c r="R9" i="1"/>
  <c r="R8" i="1"/>
  <c r="L10" i="1"/>
  <c r="M10" i="1"/>
  <c r="K10" i="1"/>
  <c r="N9" i="1"/>
  <c r="N8" i="1"/>
  <c r="Z10" i="1" l="1"/>
  <c r="V10" i="1"/>
  <c r="R10" i="1"/>
  <c r="N10" i="1"/>
  <c r="E27" i="15" l="1"/>
  <c r="F27" i="15"/>
  <c r="C24" i="15"/>
  <c r="C25" i="15"/>
  <c r="C19" i="15" l="1"/>
  <c r="C20" i="15" l="1"/>
  <c r="C17" i="15" l="1"/>
  <c r="C18" i="15"/>
  <c r="C19" i="6" l="1"/>
  <c r="C17" i="6"/>
  <c r="C18" i="6" l="1"/>
  <c r="C22" i="15"/>
  <c r="C16" i="15"/>
  <c r="I9" i="1"/>
  <c r="H9" i="1"/>
  <c r="G9" i="1"/>
  <c r="C23" i="15"/>
  <c r="C21" i="15" l="1"/>
  <c r="C27" i="15" s="1"/>
  <c r="F9" i="1"/>
  <c r="C16" i="6" l="1"/>
  <c r="D21" i="6" l="1"/>
  <c r="F8" i="1" s="1"/>
  <c r="E21" i="6"/>
  <c r="G8" i="1" s="1"/>
  <c r="F21" i="6"/>
  <c r="H8" i="1" s="1"/>
  <c r="G21" i="6" l="1"/>
  <c r="H10" i="1"/>
  <c r="G10" i="1"/>
  <c r="C20" i="6"/>
  <c r="I8" i="1" l="1"/>
  <c r="I10" i="1" s="1"/>
  <c r="J9" i="1"/>
  <c r="C21" i="6"/>
  <c r="J8" i="1" l="1"/>
  <c r="F10" i="1"/>
  <c r="J10" i="1" l="1"/>
  <c r="A9" i="1"/>
</calcChain>
</file>

<file path=xl/sharedStrings.xml><?xml version="1.0" encoding="utf-8"?>
<sst xmlns="http://schemas.openxmlformats.org/spreadsheetml/2006/main" count="357" uniqueCount="106">
  <si>
    <t>N</t>
  </si>
  <si>
    <t>თანხა</t>
  </si>
  <si>
    <t>შედეგის ინდიკატორები</t>
  </si>
  <si>
    <t>საკუთარი შემოსავლები</t>
  </si>
  <si>
    <t>ქვეპროგრამები:</t>
  </si>
  <si>
    <t>თანხა დაფინანსების წყაროს მიხედვით</t>
  </si>
  <si>
    <t>აჭარის არ რესპუბლიკური ბიუჯეტი</t>
  </si>
  <si>
    <t>სულ</t>
  </si>
  <si>
    <t>მოსალოდნელი შედეგები</t>
  </si>
  <si>
    <t>ქვეპროგრამის განხორციელებაზე პასუხისმგებელი სტრუქტურული ერთეული</t>
  </si>
  <si>
    <t>ქვეპროგრამის განხორციელების პერიოდი</t>
  </si>
  <si>
    <t>გრანტები</t>
  </si>
  <si>
    <t>სახელმწიფო ბიუჯეტი</t>
  </si>
  <si>
    <t>პროგრამის დასახელება - ბსუ-ს სტუდენტთა/პროფესიულ სტუდენტთა მხარდაჭერა</t>
  </si>
  <si>
    <t>ქვეპროგრამის დასახელება - კულტურული და სპორტული აქტივობების მხარდაჭერა</t>
  </si>
  <si>
    <t>მაღალი რგოლის მენეჯერების მიერ სტუდენტებისათვის  სამოტივაციო ლექციების/მასტერკლასების ჩატარების ჰონორარი</t>
  </si>
  <si>
    <t xml:space="preserve">სტუდენტების კარიერული განვითარების ხელშეწყობა, უნივერსიტეტის რეპუტაციული ზრდა ცნობილი და წარმატებული სპიკერების მოწვევით </t>
  </si>
  <si>
    <t>ბსუ-ს პოპულარიზაცია,  სტუდენტთა მოტივაციის ამაღლება</t>
  </si>
  <si>
    <t>უნივერსიტეტის პოპულარიზაცია</t>
  </si>
  <si>
    <t>ბსუ-ს საფეხბურთო გუნდის საქართველოს ეროვნული ჩემპიონატის რეგიონულ ლიგაში, საუნივერსიტეტო სპორტის ფედერაციის ორგანიზებულ ღონისძიებებში, სტუდენტური თვითმმართველობის ასოციაციის ორგანიზებულ ღონისძიებებში მონაწილეობის უზრუნველყოფა</t>
  </si>
  <si>
    <t>უნივერსიტეტის პოპულარიზაცია. გუნდის და უნივერსიტეტის სოლიდური იმიჯის უზრუნველყოფა</t>
  </si>
  <si>
    <t>ქვეპროგრამის დასახელება - საგანმანათლებლო და სამეცნიერო აქტივობების მხარდაჭერა</t>
  </si>
  <si>
    <t>საგანმანათლებლო და სამეცნიერო აქტივობების მხარდაჭერა</t>
  </si>
  <si>
    <t>კულტურული და სპორტული აქტივობების მხარდაჭერა</t>
  </si>
  <si>
    <t>მათ შორის დაფინანსების წყაროს მიხედვით</t>
  </si>
  <si>
    <t>ხარჯების/ღონისძიებების დასახელება</t>
  </si>
  <si>
    <t>პროგრამის აღწერა - ქვეპროგრამის ფარგლებში დაფინანსდება  სტუდენტური საგანმანათლებლო და სამეცნიერო პროექტები, სამეცნიერო კონფერენციები, სტუდენტთა საერთაშორისო პრაქტიკა უცხოეთის წამყვან უნივერსიტეტებსა და მოწინავე კომპანიებში, ასევე, კულტურულ-შემოქმედებითი და სპორტული აქტივობები.</t>
  </si>
  <si>
    <t xml:space="preserve">ქვეპროგრამის ბიუჯეტი  </t>
  </si>
  <si>
    <t>სტუდენტთა კარიერული განვითარების, კულტურისა და სპორტის დეპარტამენტი</t>
  </si>
  <si>
    <t>შეძენილი საშუალებები</t>
  </si>
  <si>
    <t xml:space="preserve">სტუდენტური, შემოქმედებითი და სპორტული გუნდების გასვლითი ღონისძიებების ორგანიზება </t>
  </si>
  <si>
    <t>გასვლითი ღონისძიებების ორგანიზება, ბსუ-ს პოპულარიზაცის ზრდა</t>
  </si>
  <si>
    <t>პროგრამის განხორციელების პერიოდი</t>
  </si>
  <si>
    <t>საჯარო სამართლის იურიდიული პირი - ბათუმის შოთა რუსთაველის სახელმწიფო უნივერსიტეტი</t>
  </si>
  <si>
    <t>პროგრამის მიზანი -   სტუდენტზე ორიენტირებული გარემოს შექმნა, სტუდენტთა უფლებების დაცვა,  სტუდენტებისთვის  შესაბამისი სერვისების შეთავაზება, მათ  შორის, დასაქმების ხელშეწყობის მექანიზმების უზრუნველყოფა,  სტუდენტთა მხარდამჭერი მრავალფეროვანი
ღონისძიებების განხორციელება და მასში სტუდენტების ჩართვა.</t>
  </si>
  <si>
    <t>01.01.2023-31.12.2023</t>
  </si>
  <si>
    <t>სტუდენტური საგანმანათლებლო, სამეცნიერო და სხვა სახის აქტივობების ხელშეწყობა</t>
  </si>
  <si>
    <t>სტუდენტთა აქტივობების ხელშეწყობა</t>
  </si>
  <si>
    <t>აქტივობების ჩატარების უზრუნველყოფა შესაბამისი საშუალებებით</t>
  </si>
  <si>
    <t>შეძენელი საშუალებები</t>
  </si>
  <si>
    <t>სტუდენტთა სტიპენდიები</t>
  </si>
  <si>
    <t>სტუდენტთა სოციალური  მხარდაჭერის უზრუნველყოფა</t>
  </si>
  <si>
    <t>სტიპენდიანტი სტუდენტების რაოდენობა</t>
  </si>
  <si>
    <t>ბსუ-ს პოპულარიზაცია,  სტუდენტთა მოტივაციის ამაღლება, განხორციელებილი პროექტები</t>
  </si>
  <si>
    <t xml:space="preserve">სტუდენტური სამეცნიერო კონფერენციის ნაშრომთა კრებულის გამოცემა </t>
  </si>
  <si>
    <t>სტუდენტთა სამეცნიერო აქტივობების ხელშეწყობა</t>
  </si>
  <si>
    <t>სტუდენტური შრომების გამოქვეყნება/დაბეჭდვა</t>
  </si>
  <si>
    <t>სტუდენტური სამეცნიერო კონფერენციის საპრიზო ფონდი</t>
  </si>
  <si>
    <t>უნივერსიტეტის პოპულარიზაცია. საუნივერსიტეტო და სხვა სახის ღონისძიებებში სტუდენტების ბსუ-ს ბრენდირებული ტანსაცმლით წარდგენა</t>
  </si>
  <si>
    <t xml:space="preserve">სხვადასხვა ასოციაციების საწევროები </t>
  </si>
  <si>
    <t>სპორტული, შემოქმედებითი,  შემეცნებითი, ღონიძიებებისთვის ფორმების და სასცენო კოსტიუმების შეძენა</t>
  </si>
  <si>
    <t>სხვადასხვა ღონისძიებებში გამარჯვებული და წარმატებული სტუდენტებისათვის პრიზები და საჩუქრები</t>
  </si>
  <si>
    <t xml:space="preserve"> სტუდენტის მონაწილეობა, დაჯილდოვებული სტუდენტები</t>
  </si>
  <si>
    <t>სტუდენტების წახალისება სხვადასხვა ღონისძიებებში</t>
  </si>
  <si>
    <t>ფეხბურთის გუნდის სათამაშო ფორმების და სხვა საშუალებების შეძენა, სამედიცინო მომსახურება</t>
  </si>
  <si>
    <t>ფეხბურთელების წამახალისებელი ჯილდო განსაკუთრებულ შემთხვევებში</t>
  </si>
  <si>
    <t>გუნდის წევრების წახალისება, მოტივაციის ამაღლება</t>
  </si>
  <si>
    <t>ჯილდოთა რაოდენობა</t>
  </si>
  <si>
    <t xml:space="preserve"> სტუდენტების მონაწილეობა ფესტივალებში და სხვა საერთაშორისო ღონისძიებებში</t>
  </si>
  <si>
    <r>
      <rPr>
        <b/>
        <i/>
        <sz val="13"/>
        <rFont val="Sylfaen"/>
        <family val="1"/>
      </rPr>
      <t>ქვეპროგრამის მიზანი</t>
    </r>
    <r>
      <rPr>
        <b/>
        <sz val="13"/>
        <rFont val="Sylfaen"/>
        <family val="1"/>
      </rPr>
      <t xml:space="preserve"> -სტუდენტზე ორიენტირებული გარემოს შექმნა, შესაბამისი სერვისების შეთავაზება, დასაქმების ხელშეწყობა, საგანმანათლებლო და სამეცნიერო პროექტებში ჩართულობის უზრუნველყოფა. </t>
    </r>
  </si>
  <si>
    <r>
      <rPr>
        <b/>
        <i/>
        <sz val="13"/>
        <rFont val="Sylfaen"/>
        <family val="1"/>
      </rPr>
      <t>ქვეპროგრამის აღწერა</t>
    </r>
    <r>
      <rPr>
        <b/>
        <sz val="13"/>
        <rFont val="Sylfaen"/>
        <family val="1"/>
      </rPr>
      <t xml:space="preserve"> - ქვეპროგრამის ფარგლებში დაფინანსდება  სტუდენტური საგანამანთლებლო და სამეცნიერო პროექტები, სამეცნიერო კონფერენციები. სტუდენტთა საერთაშორისო პრაქტიკა უცხოეთის წამყვან უნივერსიტეტებსა და მოწინავე კომპანიებში და  სტუდენტთა წამახალისებელი ღონისძიებები.</t>
    </r>
  </si>
  <si>
    <r>
      <rPr>
        <b/>
        <i/>
        <sz val="13"/>
        <rFont val="Sylfaen"/>
        <family val="1"/>
      </rPr>
      <t>ქვეპროგრამის მიზანი</t>
    </r>
    <r>
      <rPr>
        <b/>
        <sz val="13"/>
        <rFont val="Sylfaen"/>
        <family val="1"/>
      </rPr>
      <t xml:space="preserve"> - საუნივერსიტეტო სპორტული გუნდების, მუსიკალური ანსამბლებისა და შემოქმედებითი ჯგუფების საქმიანობის მხარდაჭერა, უნივერსიტეტის სტუდენტების ჰარმონიული განვითარებისა და სახელოვნებო სივრცეში მათი მოზიდვის ხელშეწყობა. საუნივერსიტეტო სპორტის განვითარება, სპორტის პოპულარიზაცია, სპორტული ღონისძიებების/უნივერსიადების ორგანიზება, ნიჭიერი სტუდენტების გამოვლენა, უნივერსიტეტის სახელით რეგიონალურ და რესპუბლიკურ უნივერსიადებში და სტუდენტურ დღეებში მათი მონაწილეობის ხელშეწყობა.</t>
    </r>
  </si>
  <si>
    <r>
      <rPr>
        <b/>
        <i/>
        <sz val="13"/>
        <rFont val="Sylfaen"/>
        <family val="1"/>
      </rPr>
      <t>ქვეპროგრამის აღწერა</t>
    </r>
    <r>
      <rPr>
        <b/>
        <sz val="13"/>
        <rFont val="Sylfaen"/>
        <family val="1"/>
      </rPr>
      <t xml:space="preserve"> - ქვეპროგრამის ფარგლებში დაფინანსდება სპორტული, შემოქმედებითი  და შემეცნებითი ჯგუფები, სპორტული, შემეცნებითი  და შემოქმედებითი აქტივობები, სტუდენტთა ინიციატივები.</t>
    </r>
  </si>
  <si>
    <t>შემოქმედებითი ჯგუფებისთვის ბრენდირებული ტანსაცმლის შეძენა</t>
  </si>
  <si>
    <t>ბსუ-ს ფეხბურთის გუნდის პრემია - ა(ა)იპ ქართული ფეხბურთის განვითარების ფონდის საგრანტო დაფინანსების ხელშეკრულება N23-რ5-გ-ბსუ-001, 10.02.2023</t>
  </si>
  <si>
    <t>ბსუ-ს ფეხბურთის გუნდისთვის რბილი ინვენტარის, ეკიპირების, სტადიონის ინვენტარისა და პირად ჰიგიენასთან დაკავშირებული ხარჯი - ა(ა)იპ ქართული ფეხბურთის განვითარების ფონდის საგრანტო დაფინანსების ხელშეკრულება N23-რ5-გ-ბსუ-001, 10.02.2023</t>
  </si>
  <si>
    <t>შეძენილი აღჭურვილობა</t>
  </si>
  <si>
    <t>,,ქართული ფეხბურთის განვითარების ქვეპროგრამის" ფარგლებში გუნდის ხარჯების დაფინანსება ფეხბურთში ეროვნულ ჩემპიონატებში მონაწილეობის მიზნით</t>
  </si>
  <si>
    <t>გუნდის წახალისება, მოტივაციის ამაღლება</t>
  </si>
  <si>
    <t>იანვარი</t>
  </si>
  <si>
    <t>თებერვალი</t>
  </si>
  <si>
    <t>მარტი</t>
  </si>
  <si>
    <t>საკასო ხარჯი - 01.01.2023-31.03.2023</t>
  </si>
  <si>
    <t>მიღებული შედეგი</t>
  </si>
  <si>
    <t xml:space="preserve">გაცემულია სტუდენტთა სტიპენდიები </t>
  </si>
  <si>
    <t>ანაზღაურებულია გაწეული მომსახურების ღირებულება</t>
  </si>
  <si>
    <t>საკასო ხარჯი - 01.04.2023-30.06.2023</t>
  </si>
  <si>
    <t>აპრილი</t>
  </si>
  <si>
    <t>მაისი</t>
  </si>
  <si>
    <t>ივნისი</t>
  </si>
  <si>
    <t>საკასო ხარჯი - I კვარტალი</t>
  </si>
  <si>
    <t>საკასო ხარჯი - II კვარტალი</t>
  </si>
  <si>
    <t>სპორტული, შემოქმედებითი, შემეცნებითი ღონიძიებების ტექნიკური და მატერიალური მხარდაჭერა</t>
  </si>
  <si>
    <t>განხორციელდა გამარჯვებული სტუდენტური პროექტების ბიუჯეტით გათვალისწინებული ღონისძებების და აქტივობების დაფინანსება</t>
  </si>
  <si>
    <t>გაიცა პრემია</t>
  </si>
  <si>
    <t>გაწეულია დაფინანსების ხელშეკრულებით გათვალისწინებული ხარჯები</t>
  </si>
  <si>
    <t>საკასო ხარჯი - III კვარტალი</t>
  </si>
  <si>
    <t>სექტემბერი</t>
  </si>
  <si>
    <t>ივლისი</t>
  </si>
  <si>
    <t>აგვისტო</t>
  </si>
  <si>
    <t>საკასო ხარჯი - 01.07.2023-30.09.2023</t>
  </si>
  <si>
    <t>გაიცა სტუდენტთა სამეცნიერო კონფერენციის გამარჯვებულთა ფულადი ჯილდოები</t>
  </si>
  <si>
    <t>საკასო ხარჯი - IV კვარტალი</t>
  </si>
  <si>
    <t>ოქტომბერი</t>
  </si>
  <si>
    <t>ნოემბერი</t>
  </si>
  <si>
    <t>დეკემბერი</t>
  </si>
  <si>
    <t>ბსუ-ს ფეხბურთის გუნდის მწვრთნელისათვის განათლების C ლიცენზიის კურსის დაფინანსება, საგრანტო ხელშეკრულება N23-მას-გან-ბსუ-001, 16.11.2023</t>
  </si>
  <si>
    <t>,,საფეხბურთო განათლების ხელშემწყობი პროგრამის" ფარგლებში მწვრთნელის გადამზადება</t>
  </si>
  <si>
    <t>კვალიფიკაციის ამაღლება</t>
  </si>
  <si>
    <t>საკასო ხარჯი - 01.10.2023-31.12.2023</t>
  </si>
  <si>
    <t>შეძენილია მუსიკალური ინსტრუმენტები და ინვენტარი, ეზოს ჭადრაკის ფიგურები, სპორტული წრეებისთვის საჭირო სპორტული აღჭურვილობა, სხვადასხვა ღონისძიებებისთვის დეკორატიული ნივთები</t>
  </si>
  <si>
    <t>ფეხბურთის გუნდის წევრებისთვის შესყიდულია სამედიცინო  მომსახურება და სამედიცინო სახარჯი მასალები, ასევე, ფეხბურთის გუნდის სათამაშო ფორმები</t>
  </si>
  <si>
    <t>გაწეულია სასაჩუქრე პაკეტის და წიგნების შესყიდვის ხარჯი</t>
  </si>
  <si>
    <t>გადახდილია საქართველოს სტუდენტური ორგანიზაციების ასოციაციის 2023 წლის საწევრო, რაც საშუალებას აძლევს ბსუ-ს სტუდენტებს მონაწილეობა მიიღონ წევრების ერთობლივ ღონისძიებებში, ასევე, ბსუ-ს საფეხბურთო გუნდის  საქართველოს ეროვნული ჩემპიონატის რეგიონალურ ლიგაში მონაწილეობის საწევროს საფასური</t>
  </si>
  <si>
    <t>პროგრამის განხორციელების მოსალოდნელი შედეგი:</t>
  </si>
  <si>
    <r>
      <rPr>
        <b/>
        <sz val="14"/>
        <rFont val="Calibri"/>
        <family val="2"/>
      </rPr>
      <t>√</t>
    </r>
    <r>
      <rPr>
        <b/>
        <sz val="14"/>
        <rFont val="Sylfaen"/>
        <family val="2"/>
      </rPr>
      <t xml:space="preserve"> </t>
    </r>
    <r>
      <rPr>
        <b/>
        <sz val="14"/>
        <rFont val="Sylfaen"/>
        <family val="2"/>
        <scheme val="minor"/>
      </rPr>
      <t>ახალგაზრდების მხარდაჭერა, რათა მათ წვლილი შეიტანონ საზოგადოების განვითარებაში; 
√ ახალგაზრდა მეცნიერთა მოზიდვა და მხარდაჭერა სხვადასხვა პროექტის განხორციელების გზით; 
 √ უნივერსიტეტის ფარგლებში მოქმედი შემოქმედებითი და სპორტული გუნდების წარმოჩენა; 
√   სტუდენტთა ჩართვა გაცვლით პროგრამებში; 
√  სტუდენტური ინიციატივებისა და პროექტების დაფინანსება.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</si>
</sst>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Sylfaen"/>
      <family val="2"/>
      <scheme val="minor"/>
    </font>
    <font>
      <sz val="11"/>
      <name val="Sylfaen"/>
      <family val="1"/>
    </font>
    <font>
      <b/>
      <sz val="13"/>
      <name val="Sylfaen"/>
      <family val="1"/>
    </font>
    <font>
      <b/>
      <i/>
      <sz val="13"/>
      <name val="Sylfaen"/>
      <family val="1"/>
    </font>
    <font>
      <sz val="13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sz val="12"/>
      <name val="Sylfaen"/>
      <family val="1"/>
    </font>
    <font>
      <sz val="12"/>
      <name val="Sylfaen"/>
      <family val="1"/>
      <scheme val="minor"/>
    </font>
    <font>
      <b/>
      <sz val="12"/>
      <name val="Sylfaen"/>
      <family val="1"/>
    </font>
    <font>
      <sz val="12"/>
      <name val="Sylfaen"/>
      <family val="1"/>
      <scheme val="major"/>
    </font>
    <font>
      <sz val="12"/>
      <color rgb="FFFF0000"/>
      <name val="Sylfaen"/>
      <family val="1"/>
    </font>
    <font>
      <b/>
      <sz val="14"/>
      <name val="Sylfaen"/>
      <family val="1"/>
      <scheme val="minor"/>
    </font>
    <font>
      <sz val="14"/>
      <name val="Sylfaen"/>
      <family val="1"/>
      <scheme val="minor"/>
    </font>
    <font>
      <sz val="11"/>
      <name val="Sylfaen"/>
      <family val="2"/>
      <scheme val="minor"/>
    </font>
    <font>
      <b/>
      <sz val="11"/>
      <name val="Sylfaen"/>
      <family val="1"/>
      <scheme val="minor"/>
    </font>
    <font>
      <b/>
      <i/>
      <sz val="14"/>
      <name val="Sylfaen"/>
      <family val="1"/>
      <scheme val="minor"/>
    </font>
    <font>
      <b/>
      <sz val="14"/>
      <name val="Sylfaen"/>
      <family val="2"/>
      <charset val="1"/>
      <scheme val="minor"/>
    </font>
    <font>
      <b/>
      <sz val="14"/>
      <name val="Calibri"/>
      <family val="2"/>
    </font>
    <font>
      <b/>
      <sz val="14"/>
      <name val="Sylfaen"/>
      <family val="2"/>
    </font>
    <font>
      <b/>
      <sz val="14"/>
      <name val="Sylfaen"/>
      <family val="2"/>
      <scheme val="minor"/>
    </font>
    <font>
      <sz val="12"/>
      <color theme="1" tint="0.499984740745262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0" xfId="0" applyNumberFormat="1" applyFont="1"/>
    <xf numFmtId="0" fontId="7" fillId="0" borderId="0" xfId="0" applyFont="1"/>
    <xf numFmtId="0" fontId="7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/>
    <xf numFmtId="0" fontId="7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3" borderId="0" xfId="0" applyFont="1" applyFill="1"/>
    <xf numFmtId="4" fontId="7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3" fontId="7" fillId="0" borderId="9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3" fillId="3" borderId="0" xfId="0" applyFont="1" applyFill="1"/>
    <xf numFmtId="0" fontId="14" fillId="0" borderId="0" xfId="0" applyFont="1"/>
    <xf numFmtId="0" fontId="14" fillId="3" borderId="0" xfId="0" applyFont="1" applyFill="1"/>
    <xf numFmtId="0" fontId="15" fillId="0" borderId="0" xfId="0" applyFont="1"/>
    <xf numFmtId="0" fontId="15" fillId="3" borderId="0" xfId="0" applyFont="1" applyFill="1"/>
    <xf numFmtId="0" fontId="12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" fontId="13" fillId="0" borderId="0" xfId="0" applyNumberFormat="1" applyFont="1"/>
    <xf numFmtId="2" fontId="13" fillId="0" borderId="0" xfId="0" applyNumberFormat="1" applyFont="1"/>
    <xf numFmtId="0" fontId="12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/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3" borderId="0" xfId="0" applyFont="1" applyFill="1" applyAlignment="1">
      <alignment horizontal="center" vertical="center" wrapText="1"/>
    </xf>
    <xf numFmtId="3" fontId="12" fillId="3" borderId="0" xfId="0" applyNumberFormat="1" applyFont="1" applyFill="1" applyAlignment="1">
      <alignment horizontal="center" vertical="center" wrapText="1"/>
    </xf>
    <xf numFmtId="4" fontId="12" fillId="3" borderId="0" xfId="0" applyNumberFormat="1" applyFont="1" applyFill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/>
    </xf>
    <xf numFmtId="2" fontId="12" fillId="3" borderId="0" xfId="0" applyNumberFormat="1" applyFont="1" applyFill="1" applyAlignment="1">
      <alignment horizontal="center" vertical="center"/>
    </xf>
    <xf numFmtId="3" fontId="13" fillId="0" borderId="0" xfId="0" applyNumberFormat="1" applyFont="1"/>
    <xf numFmtId="0" fontId="12" fillId="3" borderId="0" xfId="0" applyFont="1" applyFill="1"/>
    <xf numFmtId="0" fontId="14" fillId="0" borderId="0" xfId="0" applyFont="1" applyAlignment="1">
      <alignment horizontal="center" vertical="center"/>
    </xf>
    <xf numFmtId="4" fontId="13" fillId="3" borderId="0" xfId="0" applyNumberFormat="1" applyFont="1" applyFill="1"/>
    <xf numFmtId="0" fontId="17" fillId="0" borderId="0" xfId="0" applyFont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13"/>
  <sheetViews>
    <sheetView tabSelected="1" zoomScale="85" zoomScaleNormal="85" workbookViewId="0">
      <selection activeCell="B13" sqref="B13:E13"/>
    </sheetView>
  </sheetViews>
  <sheetFormatPr defaultRowHeight="19.5" x14ac:dyDescent="0.35"/>
  <cols>
    <col min="1" max="1" width="4.875" style="104" customWidth="1"/>
    <col min="2" max="2" width="34" style="68" customWidth="1"/>
    <col min="3" max="3" width="11.25" style="104" customWidth="1"/>
    <col min="4" max="4" width="14" style="104" customWidth="1"/>
    <col min="5" max="5" width="52.25" style="68" customWidth="1"/>
    <col min="6" max="6" width="18.625" style="68" customWidth="1"/>
    <col min="7" max="8" width="16.875" style="68" customWidth="1"/>
    <col min="9" max="9" width="19" style="68" customWidth="1"/>
    <col min="10" max="10" width="19.25" style="68" customWidth="1"/>
    <col min="11" max="12" width="12.5" style="66" customWidth="1"/>
    <col min="13" max="13" width="14.75" style="66" customWidth="1"/>
    <col min="14" max="14" width="15.75" style="67" customWidth="1"/>
    <col min="15" max="25" width="12.5" style="66" customWidth="1"/>
    <col min="26" max="26" width="12.5" style="67" customWidth="1"/>
    <col min="27" max="29" width="11.5" style="68" customWidth="1"/>
    <col min="30" max="30" width="12.25" style="69" customWidth="1"/>
    <col min="31" max="35" width="9" style="68" customWidth="1"/>
    <col min="36" max="36" width="13.375" style="68" customWidth="1"/>
    <col min="37" max="37" width="12.375" style="68" customWidth="1"/>
    <col min="38" max="38" width="15" style="68" customWidth="1"/>
    <col min="39" max="39" width="13.375" style="68" customWidth="1"/>
    <col min="40" max="40" width="11.5" style="68" customWidth="1"/>
    <col min="41" max="41" width="10.125" style="68" customWidth="1"/>
    <col min="42" max="42" width="14.25" style="69" customWidth="1"/>
    <col min="43" max="43" width="10.875" style="68" customWidth="1"/>
    <col min="44" max="44" width="13.375" style="68" customWidth="1"/>
    <col min="45" max="45" width="16" style="68" customWidth="1"/>
    <col min="46" max="46" width="12.25" style="69" customWidth="1"/>
    <col min="47" max="47" width="10.875" style="68" customWidth="1"/>
    <col min="48" max="48" width="11.75" style="68" customWidth="1"/>
    <col min="49" max="49" width="16" style="68" customWidth="1"/>
    <col min="50" max="50" width="7.875" style="68" customWidth="1"/>
    <col min="51" max="51" width="13.625" style="68" customWidth="1"/>
    <col min="52" max="52" width="11.75" style="68" customWidth="1"/>
    <col min="53" max="53" width="16" style="68" customWidth="1"/>
    <col min="54" max="54" width="13" style="68" customWidth="1"/>
    <col min="55" max="55" width="10.875" style="68" customWidth="1"/>
    <col min="56" max="56" width="11.75" style="68" customWidth="1"/>
    <col min="57" max="57" width="16" style="68" customWidth="1"/>
    <col min="58" max="58" width="13.75" style="69" customWidth="1"/>
    <col min="59" max="59" width="16.625" style="70" customWidth="1"/>
    <col min="60" max="60" width="13.75" style="70" customWidth="1"/>
    <col min="61" max="61" width="18" style="70" customWidth="1"/>
    <col min="62" max="62" width="11.5" style="71" customWidth="1"/>
    <col min="63" max="66" width="14" style="70" customWidth="1"/>
    <col min="67" max="70" width="17.875" style="70" customWidth="1"/>
    <col min="71" max="73" width="14.875" style="70" customWidth="1"/>
    <col min="74" max="74" width="14.875" style="71" customWidth="1"/>
    <col min="75" max="75" width="9" style="70" customWidth="1"/>
    <col min="76" max="78" width="9" style="70"/>
    <col min="79" max="16384" width="9" style="68"/>
  </cols>
  <sheetData>
    <row r="1" spans="1:78" ht="36" customHeight="1" x14ac:dyDescent="0.35">
      <c r="A1" s="65" t="s">
        <v>33</v>
      </c>
      <c r="B1" s="65"/>
      <c r="C1" s="65"/>
      <c r="D1" s="65"/>
      <c r="E1" s="65"/>
      <c r="F1" s="65"/>
      <c r="G1" s="65"/>
      <c r="H1" s="65"/>
      <c r="I1" s="65"/>
      <c r="J1" s="65"/>
    </row>
    <row r="2" spans="1:78" ht="51.75" customHeight="1" x14ac:dyDescent="0.35">
      <c r="A2" s="72" t="s">
        <v>13</v>
      </c>
      <c r="B2" s="72"/>
      <c r="C2" s="72"/>
      <c r="D2" s="72"/>
      <c r="E2" s="72"/>
      <c r="F2" s="72"/>
      <c r="G2" s="72"/>
      <c r="H2" s="72"/>
      <c r="I2" s="72"/>
      <c r="J2" s="72"/>
    </row>
    <row r="3" spans="1:78" ht="75" customHeight="1" x14ac:dyDescent="0.35">
      <c r="A3" s="73" t="s">
        <v>34</v>
      </c>
      <c r="B3" s="73"/>
      <c r="C3" s="73"/>
      <c r="D3" s="73"/>
      <c r="E3" s="73"/>
      <c r="F3" s="73"/>
      <c r="G3" s="73"/>
      <c r="H3" s="73"/>
      <c r="I3" s="73"/>
      <c r="J3" s="73"/>
      <c r="L3" s="74"/>
      <c r="M3" s="75"/>
    </row>
    <row r="4" spans="1:78" ht="138.75" customHeight="1" x14ac:dyDescent="0.35">
      <c r="A4" s="76" t="s">
        <v>26</v>
      </c>
      <c r="B4" s="76"/>
      <c r="C4" s="76"/>
      <c r="D4" s="76"/>
      <c r="E4" s="76"/>
      <c r="F4" s="76"/>
      <c r="G4" s="76"/>
      <c r="H4" s="76"/>
      <c r="I4" s="76"/>
      <c r="J4" s="76"/>
    </row>
    <row r="5" spans="1:78" s="66" customFormat="1" ht="43.5" customHeight="1" x14ac:dyDescent="0.35">
      <c r="A5" s="77" t="s">
        <v>32</v>
      </c>
      <c r="B5" s="77"/>
      <c r="C5" s="77"/>
      <c r="D5" s="77"/>
      <c r="E5" s="77"/>
      <c r="F5" s="77" t="s">
        <v>35</v>
      </c>
      <c r="G5" s="77"/>
      <c r="H5" s="77"/>
      <c r="I5" s="77"/>
      <c r="J5" s="77"/>
      <c r="K5" s="78" t="s">
        <v>72</v>
      </c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 t="s">
        <v>76</v>
      </c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 t="s">
        <v>90</v>
      </c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 t="s">
        <v>99</v>
      </c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9"/>
      <c r="BX5" s="79"/>
      <c r="BY5" s="79"/>
      <c r="BZ5" s="79"/>
    </row>
    <row r="6" spans="1:78" s="66" customFormat="1" ht="54.95" customHeight="1" x14ac:dyDescent="0.35">
      <c r="A6" s="80" t="s">
        <v>4</v>
      </c>
      <c r="B6" s="81"/>
      <c r="C6" s="81"/>
      <c r="D6" s="81"/>
      <c r="E6" s="82"/>
      <c r="F6" s="83" t="s">
        <v>5</v>
      </c>
      <c r="G6" s="83"/>
      <c r="H6" s="83"/>
      <c r="I6" s="83"/>
      <c r="J6" s="83"/>
      <c r="K6" s="78" t="s">
        <v>3</v>
      </c>
      <c r="L6" s="78"/>
      <c r="M6" s="78"/>
      <c r="N6" s="78"/>
      <c r="O6" s="83" t="s">
        <v>6</v>
      </c>
      <c r="P6" s="83"/>
      <c r="Q6" s="83"/>
      <c r="R6" s="83"/>
      <c r="S6" s="78" t="s">
        <v>12</v>
      </c>
      <c r="T6" s="78"/>
      <c r="U6" s="78"/>
      <c r="V6" s="78"/>
      <c r="W6" s="78" t="s">
        <v>11</v>
      </c>
      <c r="X6" s="78"/>
      <c r="Y6" s="78"/>
      <c r="Z6" s="78"/>
      <c r="AA6" s="78" t="s">
        <v>3</v>
      </c>
      <c r="AB6" s="78"/>
      <c r="AC6" s="78"/>
      <c r="AD6" s="78"/>
      <c r="AE6" s="83" t="s">
        <v>6</v>
      </c>
      <c r="AF6" s="83"/>
      <c r="AG6" s="83"/>
      <c r="AH6" s="83"/>
      <c r="AI6" s="78" t="s">
        <v>12</v>
      </c>
      <c r="AJ6" s="78"/>
      <c r="AK6" s="78"/>
      <c r="AL6" s="78"/>
      <c r="AM6" s="78" t="s">
        <v>11</v>
      </c>
      <c r="AN6" s="78"/>
      <c r="AO6" s="78"/>
      <c r="AP6" s="78"/>
      <c r="AQ6" s="78" t="s">
        <v>3</v>
      </c>
      <c r="AR6" s="78"/>
      <c r="AS6" s="78"/>
      <c r="AT6" s="78"/>
      <c r="AU6" s="83" t="s">
        <v>6</v>
      </c>
      <c r="AV6" s="83"/>
      <c r="AW6" s="83"/>
      <c r="AX6" s="83"/>
      <c r="AY6" s="78" t="s">
        <v>12</v>
      </c>
      <c r="AZ6" s="78"/>
      <c r="BA6" s="78"/>
      <c r="BB6" s="78"/>
      <c r="BC6" s="78" t="s">
        <v>11</v>
      </c>
      <c r="BD6" s="78"/>
      <c r="BE6" s="78"/>
      <c r="BF6" s="78"/>
      <c r="BG6" s="78" t="s">
        <v>3</v>
      </c>
      <c r="BH6" s="78"/>
      <c r="BI6" s="78"/>
      <c r="BJ6" s="78"/>
      <c r="BK6" s="83" t="s">
        <v>6</v>
      </c>
      <c r="BL6" s="83"/>
      <c r="BM6" s="83"/>
      <c r="BN6" s="83"/>
      <c r="BO6" s="78" t="s">
        <v>12</v>
      </c>
      <c r="BP6" s="78"/>
      <c r="BQ6" s="78"/>
      <c r="BR6" s="78"/>
      <c r="BS6" s="78" t="s">
        <v>11</v>
      </c>
      <c r="BT6" s="78"/>
      <c r="BU6" s="78"/>
      <c r="BV6" s="78"/>
      <c r="BW6" s="79"/>
      <c r="BX6" s="79"/>
      <c r="BY6" s="79"/>
      <c r="BZ6" s="79"/>
    </row>
    <row r="7" spans="1:78" s="66" customFormat="1" ht="54.95" customHeight="1" x14ac:dyDescent="0.35">
      <c r="A7" s="84"/>
      <c r="B7" s="76"/>
      <c r="C7" s="76"/>
      <c r="D7" s="76"/>
      <c r="E7" s="85"/>
      <c r="F7" s="86" t="s">
        <v>3</v>
      </c>
      <c r="G7" s="86" t="s">
        <v>6</v>
      </c>
      <c r="H7" s="86" t="s">
        <v>12</v>
      </c>
      <c r="I7" s="86" t="s">
        <v>11</v>
      </c>
      <c r="J7" s="86" t="s">
        <v>7</v>
      </c>
      <c r="K7" s="86" t="s">
        <v>69</v>
      </c>
      <c r="L7" s="86" t="s">
        <v>70</v>
      </c>
      <c r="M7" s="86" t="s">
        <v>71</v>
      </c>
      <c r="N7" s="87" t="s">
        <v>7</v>
      </c>
      <c r="O7" s="86" t="s">
        <v>69</v>
      </c>
      <c r="P7" s="86" t="s">
        <v>70</v>
      </c>
      <c r="Q7" s="86" t="s">
        <v>71</v>
      </c>
      <c r="R7" s="86" t="s">
        <v>7</v>
      </c>
      <c r="S7" s="86" t="s">
        <v>69</v>
      </c>
      <c r="T7" s="86" t="s">
        <v>70</v>
      </c>
      <c r="U7" s="86" t="s">
        <v>71</v>
      </c>
      <c r="V7" s="86" t="s">
        <v>7</v>
      </c>
      <c r="W7" s="86" t="s">
        <v>69</v>
      </c>
      <c r="X7" s="86" t="s">
        <v>70</v>
      </c>
      <c r="Y7" s="86" t="s">
        <v>71</v>
      </c>
      <c r="Z7" s="87" t="s">
        <v>7</v>
      </c>
      <c r="AA7" s="88" t="s">
        <v>77</v>
      </c>
      <c r="AB7" s="88" t="s">
        <v>78</v>
      </c>
      <c r="AC7" s="88" t="s">
        <v>79</v>
      </c>
      <c r="AD7" s="89" t="s">
        <v>7</v>
      </c>
      <c r="AE7" s="88" t="s">
        <v>77</v>
      </c>
      <c r="AF7" s="88" t="s">
        <v>78</v>
      </c>
      <c r="AG7" s="88" t="s">
        <v>79</v>
      </c>
      <c r="AH7" s="88" t="s">
        <v>7</v>
      </c>
      <c r="AI7" s="88" t="s">
        <v>77</v>
      </c>
      <c r="AJ7" s="88" t="s">
        <v>78</v>
      </c>
      <c r="AK7" s="88" t="s">
        <v>79</v>
      </c>
      <c r="AL7" s="88" t="s">
        <v>7</v>
      </c>
      <c r="AM7" s="88" t="s">
        <v>77</v>
      </c>
      <c r="AN7" s="88" t="s">
        <v>78</v>
      </c>
      <c r="AO7" s="88" t="s">
        <v>79</v>
      </c>
      <c r="AP7" s="89" t="s">
        <v>7</v>
      </c>
      <c r="AQ7" s="88" t="s">
        <v>88</v>
      </c>
      <c r="AR7" s="88" t="s">
        <v>89</v>
      </c>
      <c r="AS7" s="88" t="s">
        <v>87</v>
      </c>
      <c r="AT7" s="89" t="s">
        <v>7</v>
      </c>
      <c r="AU7" s="88" t="s">
        <v>88</v>
      </c>
      <c r="AV7" s="88" t="s">
        <v>89</v>
      </c>
      <c r="AW7" s="88" t="s">
        <v>87</v>
      </c>
      <c r="AX7" s="88" t="s">
        <v>7</v>
      </c>
      <c r="AY7" s="88" t="s">
        <v>88</v>
      </c>
      <c r="AZ7" s="88" t="s">
        <v>89</v>
      </c>
      <c r="BA7" s="88" t="s">
        <v>87</v>
      </c>
      <c r="BB7" s="88" t="s">
        <v>7</v>
      </c>
      <c r="BC7" s="88" t="s">
        <v>88</v>
      </c>
      <c r="BD7" s="88" t="s">
        <v>89</v>
      </c>
      <c r="BE7" s="88" t="s">
        <v>87</v>
      </c>
      <c r="BF7" s="89" t="s">
        <v>7</v>
      </c>
      <c r="BG7" s="86" t="s">
        <v>93</v>
      </c>
      <c r="BH7" s="86" t="s">
        <v>94</v>
      </c>
      <c r="BI7" s="86" t="s">
        <v>95</v>
      </c>
      <c r="BJ7" s="87" t="s">
        <v>7</v>
      </c>
      <c r="BK7" s="86" t="s">
        <v>93</v>
      </c>
      <c r="BL7" s="86" t="s">
        <v>94</v>
      </c>
      <c r="BM7" s="86" t="s">
        <v>95</v>
      </c>
      <c r="BN7" s="86" t="s">
        <v>7</v>
      </c>
      <c r="BO7" s="86" t="s">
        <v>93</v>
      </c>
      <c r="BP7" s="86" t="s">
        <v>94</v>
      </c>
      <c r="BQ7" s="86" t="s">
        <v>95</v>
      </c>
      <c r="BR7" s="86" t="s">
        <v>7</v>
      </c>
      <c r="BS7" s="86" t="s">
        <v>93</v>
      </c>
      <c r="BT7" s="86" t="s">
        <v>94</v>
      </c>
      <c r="BU7" s="86" t="s">
        <v>95</v>
      </c>
      <c r="BV7" s="87" t="s">
        <v>7</v>
      </c>
      <c r="BW7" s="79"/>
      <c r="BX7" s="79"/>
      <c r="BY7" s="79"/>
      <c r="BZ7" s="79"/>
    </row>
    <row r="8" spans="1:78" s="66" customFormat="1" ht="38.450000000000003" customHeight="1" x14ac:dyDescent="0.35">
      <c r="A8" s="90">
        <v>1</v>
      </c>
      <c r="B8" s="91" t="s">
        <v>22</v>
      </c>
      <c r="C8" s="91"/>
      <c r="D8" s="91"/>
      <c r="E8" s="91"/>
      <c r="F8" s="92">
        <f>'საგან და სამეც. აქტ. მხარდაჭ'!D21</f>
        <v>146000</v>
      </c>
      <c r="G8" s="92">
        <f>'საგან და სამეც. აქტ. მხარდაჭ'!E21</f>
        <v>0</v>
      </c>
      <c r="H8" s="92">
        <f>'საგან და სამეც. აქტ. მხარდაჭ'!F21</f>
        <v>617200</v>
      </c>
      <c r="I8" s="92">
        <f>'საგან და სამეც. აქტ. მხარდაჭ'!G21</f>
        <v>0</v>
      </c>
      <c r="J8" s="92">
        <f>F8+G8+H8+I8</f>
        <v>763200</v>
      </c>
      <c r="K8" s="93">
        <f>'საგან და სამეც. აქტ. მხარდაჭ'!J21</f>
        <v>1500</v>
      </c>
      <c r="L8" s="93">
        <f>'საგან და სამეც. აქტ. მხარდაჭ'!N21</f>
        <v>1500</v>
      </c>
      <c r="M8" s="93">
        <f>'საგან და სამეც. აქტ. მხარდაჭ'!R21</f>
        <v>0</v>
      </c>
      <c r="N8" s="89">
        <f>K8+L8+M8</f>
        <v>3000</v>
      </c>
      <c r="O8" s="93">
        <f>'საგან და სამეც. აქტ. მხარდაჭ'!K21</f>
        <v>0</v>
      </c>
      <c r="P8" s="93">
        <f>'საგან და სამეც. აქტ. მხარდაჭ'!O21</f>
        <v>0</v>
      </c>
      <c r="Q8" s="93">
        <f>'საგან და სამეც. აქტ. მხარდაჭ'!S21</f>
        <v>0</v>
      </c>
      <c r="R8" s="93">
        <f>O8+P8+Q8</f>
        <v>0</v>
      </c>
      <c r="S8" s="93">
        <f>'საგან და სამეც. აქტ. მხარდაჭ'!L21</f>
        <v>0</v>
      </c>
      <c r="T8" s="93">
        <f>'საგან და სამეც. აქტ. მხარდაჭ'!P21</f>
        <v>67200</v>
      </c>
      <c r="U8" s="93">
        <f>'საგან და სამეც. აქტ. მხარდაჭ'!T21</f>
        <v>0</v>
      </c>
      <c r="V8" s="93">
        <f>S8+T8+U8</f>
        <v>67200</v>
      </c>
      <c r="W8" s="93">
        <f>'საგან და სამეც. აქტ. მხარდაჭ'!M21</f>
        <v>0</v>
      </c>
      <c r="X8" s="93">
        <f>'საგან და სამეც. აქტ. მხარდაჭ'!Q21</f>
        <v>0</v>
      </c>
      <c r="Y8" s="93">
        <f>'საგან და სამეც. აქტ. მხარდაჭ'!U21</f>
        <v>0</v>
      </c>
      <c r="Z8" s="94">
        <f>W8+X8+Y8</f>
        <v>0</v>
      </c>
      <c r="AA8" s="93">
        <f>'საგან და სამეც. აქტ. მხარდაჭ'!Z21</f>
        <v>28100</v>
      </c>
      <c r="AB8" s="93">
        <f>'საგან და სამეც. აქტ. მხარდაჭ'!AD21</f>
        <v>4148</v>
      </c>
      <c r="AC8" s="93">
        <f>'საგან და სამეც. აქტ. მხარდაჭ'!AH21</f>
        <v>15823.1</v>
      </c>
      <c r="AD8" s="94">
        <f>AA8+AB8+AC8</f>
        <v>48071.1</v>
      </c>
      <c r="AE8" s="93">
        <v>0</v>
      </c>
      <c r="AF8" s="93">
        <v>0</v>
      </c>
      <c r="AG8" s="93">
        <v>0</v>
      </c>
      <c r="AH8" s="93">
        <f>AE8+AF8+AG8</f>
        <v>0</v>
      </c>
      <c r="AI8" s="93">
        <v>0</v>
      </c>
      <c r="AJ8" s="93">
        <f>'საგან და სამეც. აქტ. მხარდაჭ'!AF21</f>
        <v>90000</v>
      </c>
      <c r="AK8" s="93">
        <f>'საგან და სამეც. აქტ. მხარდაჭ'!AJ21</f>
        <v>30000</v>
      </c>
      <c r="AL8" s="93">
        <f>AI8+AJ8+AK8</f>
        <v>120000</v>
      </c>
      <c r="AM8" s="93">
        <v>0</v>
      </c>
      <c r="AN8" s="93">
        <v>0</v>
      </c>
      <c r="AO8" s="93">
        <v>0</v>
      </c>
      <c r="AP8" s="94">
        <f>AM8+AN8+AO8</f>
        <v>0</v>
      </c>
      <c r="AQ8" s="93">
        <f>'საგან და სამეც. აქტ. მხარდაჭ'!AP21</f>
        <v>3400</v>
      </c>
      <c r="AR8" s="93">
        <f>'საგან და სამეც. აქტ. მხარდაჭ'!AT21</f>
        <v>11668</v>
      </c>
      <c r="AS8" s="93">
        <f>'საგან და სამეც. აქტ. მხარდაჭ'!AX21</f>
        <v>1265</v>
      </c>
      <c r="AT8" s="94">
        <f>AQ8+AR8+AS8</f>
        <v>16333</v>
      </c>
      <c r="AU8" s="93">
        <f>'საგან და სამეც. აქტ. მხარდაჭ'!AQ21</f>
        <v>0</v>
      </c>
      <c r="AV8" s="93">
        <f>'საგან და სამეც. აქტ. მხარდაჭ'!AU21</f>
        <v>0</v>
      </c>
      <c r="AW8" s="93">
        <f>'საგან და სამეც. აქტ. მხარდაჭ'!AY21</f>
        <v>0</v>
      </c>
      <c r="AX8" s="93">
        <f>AU8+AV8+AW8</f>
        <v>0</v>
      </c>
      <c r="AY8" s="93">
        <f>'საგან და სამეც. აქტ. მხარდაჭ'!AR21</f>
        <v>30000</v>
      </c>
      <c r="AZ8" s="93">
        <f>'საგან და სამეც. აქტ. მხარდაჭ'!AV21</f>
        <v>0</v>
      </c>
      <c r="BA8" s="93">
        <f>'საგან და სამეც. აქტ. მხარდაჭ'!AZ21</f>
        <v>0</v>
      </c>
      <c r="BB8" s="93">
        <f>AY8+AZ8+BA8</f>
        <v>30000</v>
      </c>
      <c r="BC8" s="93">
        <f>'საგან და სამეც. აქტ. მხარდაჭ'!AS21</f>
        <v>0</v>
      </c>
      <c r="BD8" s="93">
        <f>'საგან და სამეც. აქტ. მხარდაჭ'!AW21</f>
        <v>0</v>
      </c>
      <c r="BE8" s="93">
        <f>'საგან და სამეც. აქტ. მხარდაჭ'!BA21</f>
        <v>0</v>
      </c>
      <c r="BF8" s="94">
        <f>BC8+BD8+BE8</f>
        <v>0</v>
      </c>
      <c r="BG8" s="93">
        <f>'საგან და სამეც. აქტ. მხარდაჭ'!BF21</f>
        <v>0</v>
      </c>
      <c r="BH8" s="93">
        <f>'საგან და სამეც. აქტ. მხარდაჭ'!BH21</f>
        <v>802</v>
      </c>
      <c r="BI8" s="93">
        <f>'საგან და სამეც. აქტ. მხარდაჭ'!BJ21</f>
        <v>35905</v>
      </c>
      <c r="BJ8" s="94">
        <f>BG8+BH8+BI8</f>
        <v>36707</v>
      </c>
      <c r="BK8" s="93">
        <v>0</v>
      </c>
      <c r="BL8" s="93">
        <v>0</v>
      </c>
      <c r="BM8" s="93">
        <v>0</v>
      </c>
      <c r="BN8" s="93">
        <f>BK8+BL8+BM8</f>
        <v>0</v>
      </c>
      <c r="BO8" s="93">
        <f>'საგან და სამეც. აქტ. მხარდაჭ'!BG21</f>
        <v>0</v>
      </c>
      <c r="BP8" s="93">
        <f>'საგან და სამეც. აქტ. მხარდაჭ'!BI21</f>
        <v>0</v>
      </c>
      <c r="BQ8" s="93">
        <f>'საგან და სამეც. აქტ. მხარდაჭ'!BK21</f>
        <v>387559.94</v>
      </c>
      <c r="BR8" s="93">
        <f>BO8+BP8+BQ8</f>
        <v>387559.94</v>
      </c>
      <c r="BS8" s="93">
        <v>0</v>
      </c>
      <c r="BT8" s="93">
        <v>0</v>
      </c>
      <c r="BU8" s="93">
        <v>0</v>
      </c>
      <c r="BV8" s="94">
        <f>BS8+BT8+BU8</f>
        <v>0</v>
      </c>
      <c r="BW8" s="79"/>
      <c r="BX8" s="79"/>
      <c r="BY8" s="79"/>
      <c r="BZ8" s="79"/>
    </row>
    <row r="9" spans="1:78" s="66" customFormat="1" ht="35.25" customHeight="1" x14ac:dyDescent="0.35">
      <c r="A9" s="90">
        <f>A8+1</f>
        <v>2</v>
      </c>
      <c r="B9" s="91" t="s">
        <v>23</v>
      </c>
      <c r="C9" s="91"/>
      <c r="D9" s="91"/>
      <c r="E9" s="91"/>
      <c r="F9" s="95">
        <f>'კულტ. და სპორტ. აქტ.მხარდაჭა'!D27</f>
        <v>171801</v>
      </c>
      <c r="G9" s="95">
        <f>'კულტ. და სპორტ. აქტ.მხარდაჭა'!E27</f>
        <v>0</v>
      </c>
      <c r="H9" s="95">
        <f>'კულტ. და სპორტ. აქტ.მხარდაჭა'!F27</f>
        <v>0</v>
      </c>
      <c r="I9" s="95">
        <f>'კულტ. და სპორტ. აქტ.მხარდაჭა'!G27</f>
        <v>50400</v>
      </c>
      <c r="J9" s="92">
        <f>F9+G9+H9+I9</f>
        <v>222201</v>
      </c>
      <c r="K9" s="93">
        <f>'კულტ. და სპორტ. აქტ.მხარდაჭა'!J27</f>
        <v>0</v>
      </c>
      <c r="L9" s="93">
        <f>'კულტ. და სპორტ. აქტ.მხარდაჭა'!N27</f>
        <v>210</v>
      </c>
      <c r="M9" s="93">
        <f>'კულტ. და სპორტ. აქტ.მხარდაჭა'!R27</f>
        <v>13968.75</v>
      </c>
      <c r="N9" s="89">
        <f>K9+L9+M9</f>
        <v>14178.75</v>
      </c>
      <c r="O9" s="93">
        <f>'კულტ. და სპორტ. აქტ.მხარდაჭა'!K27</f>
        <v>0</v>
      </c>
      <c r="P9" s="93">
        <f>'კულტ. და სპორტ. აქტ.მხარდაჭა'!O27</f>
        <v>0</v>
      </c>
      <c r="Q9" s="93">
        <f>'კულტ. და სპორტ. აქტ.მხარდაჭა'!S27</f>
        <v>0</v>
      </c>
      <c r="R9" s="93">
        <f>O9+P9+Q9</f>
        <v>0</v>
      </c>
      <c r="S9" s="93">
        <f>'კულტ. და სპორტ. აქტ.მხარდაჭა'!L27</f>
        <v>0</v>
      </c>
      <c r="T9" s="93">
        <f>'კულტ. და სპორტ. აქტ.მხარდაჭა'!P27</f>
        <v>0</v>
      </c>
      <c r="U9" s="93">
        <f>'კულტ. და სპორტ. აქტ.მხარდაჭა'!T27</f>
        <v>0</v>
      </c>
      <c r="V9" s="93">
        <f>S9+T9+U9</f>
        <v>0</v>
      </c>
      <c r="W9" s="93">
        <f>'კულტ. და სპორტ. აქტ.მხარდაჭა'!M27</f>
        <v>0</v>
      </c>
      <c r="X9" s="93">
        <f>'კულტ. და სპორტ. აქტ.მხარდაჭა'!Q27</f>
        <v>0</v>
      </c>
      <c r="Y9" s="93">
        <f>'კულტ. და სპორტ. აქტ.მხარდაჭა'!U27</f>
        <v>0</v>
      </c>
      <c r="Z9" s="94">
        <f>W9+X9+Y9</f>
        <v>0</v>
      </c>
      <c r="AA9" s="93">
        <f>'კულტ. და სპორტ. აქტ.მხარდაჭა'!Z27</f>
        <v>1670</v>
      </c>
      <c r="AB9" s="93">
        <f>'კულტ. და სპორტ. აქტ.მხარდაჭა'!AD27</f>
        <v>23485.41</v>
      </c>
      <c r="AC9" s="93">
        <f>'კულტ. და სპორტ. აქტ.მხარდაჭა'!AH27</f>
        <v>16112</v>
      </c>
      <c r="AD9" s="94">
        <f>AA9+AB9+AC9</f>
        <v>41267.410000000003</v>
      </c>
      <c r="AE9" s="93">
        <v>0</v>
      </c>
      <c r="AF9" s="93">
        <v>0</v>
      </c>
      <c r="AG9" s="93">
        <v>0</v>
      </c>
      <c r="AH9" s="93">
        <f>AE9+AF9+AG9</f>
        <v>0</v>
      </c>
      <c r="AI9" s="93">
        <v>0</v>
      </c>
      <c r="AJ9" s="93">
        <v>0</v>
      </c>
      <c r="AK9" s="93">
        <v>0</v>
      </c>
      <c r="AL9" s="93">
        <f>AI9+AJ9+AK9</f>
        <v>0</v>
      </c>
      <c r="AM9" s="93">
        <f>'კულტ. და სპორტ. აქტ.მხარდაჭა'!AC27</f>
        <v>4300</v>
      </c>
      <c r="AN9" s="93">
        <f>'კულტ. და სპორტ. აქტ.მხარდაჭა'!AG27</f>
        <v>14014.900000000001</v>
      </c>
      <c r="AO9" s="93">
        <f>'კულტ. და სპორტ. აქტ.მხარდაჭა'!AK27</f>
        <v>4000</v>
      </c>
      <c r="AP9" s="94">
        <f>AM9+AN9+AO9</f>
        <v>22314.9</v>
      </c>
      <c r="AQ9" s="93">
        <f>'კულტ. და სპორტ. აქტ.მხარდაჭა'!AP27</f>
        <v>2825.5799999999995</v>
      </c>
      <c r="AR9" s="93">
        <f>'კულტ. და სპორტ. აქტ.მხარდაჭა'!AT27</f>
        <v>0</v>
      </c>
      <c r="AS9" s="93">
        <f>'კულტ. და სპორტ. აქტ.მხარდაჭა'!AX27</f>
        <v>10054.549999999999</v>
      </c>
      <c r="AT9" s="94">
        <f>AQ9+AR9+AS9</f>
        <v>12880.13</v>
      </c>
      <c r="AU9" s="93">
        <f>'კულტ. და სპორტ. აქტ.მხარდაჭა'!AQ27</f>
        <v>0</v>
      </c>
      <c r="AV9" s="93">
        <f>'კულტ. და სპორტ. აქტ.მხარდაჭა'!AU27</f>
        <v>0</v>
      </c>
      <c r="AW9" s="93">
        <f>'კულტ. და სპორტ. აქტ.მხარდაჭა'!AY27</f>
        <v>0</v>
      </c>
      <c r="AX9" s="93">
        <f>AU9+AV9+AW9</f>
        <v>0</v>
      </c>
      <c r="AY9" s="93">
        <f>'კულტ. და სპორტ. აქტ.მხარდაჭა'!AR27</f>
        <v>0</v>
      </c>
      <c r="AZ9" s="93">
        <f>'კულტ. და სპორტ. აქტ.მხარდაჭა'!AV27</f>
        <v>0</v>
      </c>
      <c r="BA9" s="93">
        <f>'კულტ. და სპორტ. აქტ.მხარდაჭა'!AZ27</f>
        <v>0</v>
      </c>
      <c r="BB9" s="93">
        <f>AY9+AZ9+BA9</f>
        <v>0</v>
      </c>
      <c r="BC9" s="93">
        <f>'კულტ. და სპორტ. აქტ.მხარდაჭა'!AS27</f>
        <v>0</v>
      </c>
      <c r="BD9" s="93">
        <f>'კულტ. და სპორტ. აქტ.მხარდაჭა'!AW27</f>
        <v>3698.9600000000009</v>
      </c>
      <c r="BE9" s="93">
        <f>'კულტ. და სპორტ. აქტ.მხარდაჭა'!BA27</f>
        <v>5537</v>
      </c>
      <c r="BF9" s="94">
        <f>BC9+BD9+BE9</f>
        <v>9235.9600000000009</v>
      </c>
      <c r="BG9" s="93">
        <f>'კულტ. და სპორტ. აქტ.მხარდაჭა'!BF27</f>
        <v>7244.12</v>
      </c>
      <c r="BH9" s="93">
        <f>'კულტ. და სპორტ. აქტ.მხარდაჭა'!BH27</f>
        <v>6785</v>
      </c>
      <c r="BI9" s="93">
        <f>'კულტ. და სპორტ. აქტ.მხარდაჭა'!BJ27</f>
        <v>39433.279999999999</v>
      </c>
      <c r="BJ9" s="94">
        <f>BG9+BH9+BI9</f>
        <v>53462.399999999994</v>
      </c>
      <c r="BK9" s="93">
        <v>0</v>
      </c>
      <c r="BL9" s="93">
        <v>0</v>
      </c>
      <c r="BM9" s="93">
        <v>0</v>
      </c>
      <c r="BN9" s="93">
        <f>BK9+BL9+BM9</f>
        <v>0</v>
      </c>
      <c r="BO9" s="93">
        <v>0</v>
      </c>
      <c r="BP9" s="93">
        <v>0</v>
      </c>
      <c r="BQ9" s="93">
        <v>0</v>
      </c>
      <c r="BR9" s="93">
        <f>BO9+BP9+BQ9</f>
        <v>0</v>
      </c>
      <c r="BS9" s="93">
        <f>'კულტ. და სპორტ. აქტ.მხარდაჭა'!BG27</f>
        <v>3571.4000000000015</v>
      </c>
      <c r="BT9" s="93">
        <f>'კულტ. და სპორტ. აქტ.მხარდაჭა'!BI27</f>
        <v>3443.8499999999985</v>
      </c>
      <c r="BU9" s="93">
        <f>'კულტ. და სპორტ. აქტ.მხარდაჭა'!BK27</f>
        <v>7376.2199999999993</v>
      </c>
      <c r="BV9" s="94">
        <f>BS9+BT9+BU9</f>
        <v>14391.47</v>
      </c>
      <c r="BW9" s="79"/>
      <c r="BX9" s="79"/>
      <c r="BY9" s="79"/>
      <c r="BZ9" s="79"/>
    </row>
    <row r="10" spans="1:78" s="66" customFormat="1" x14ac:dyDescent="0.35">
      <c r="A10" s="96"/>
      <c r="B10" s="97" t="s">
        <v>7</v>
      </c>
      <c r="C10" s="97"/>
      <c r="D10" s="97"/>
      <c r="E10" s="97"/>
      <c r="F10" s="98">
        <f>SUM(F8:F9)</f>
        <v>317801</v>
      </c>
      <c r="G10" s="98">
        <f t="shared" ref="G10:I10" si="0">SUM(G8:G9)</f>
        <v>0</v>
      </c>
      <c r="H10" s="98">
        <f t="shared" si="0"/>
        <v>617200</v>
      </c>
      <c r="I10" s="98">
        <f t="shared" si="0"/>
        <v>50400</v>
      </c>
      <c r="J10" s="98">
        <f>SUM(J8:J9)</f>
        <v>985401</v>
      </c>
      <c r="K10" s="99">
        <f>SUM(K8:K9)</f>
        <v>1500</v>
      </c>
      <c r="L10" s="99">
        <f t="shared" ref="L10:N10" si="1">SUM(L8:L9)</f>
        <v>1710</v>
      </c>
      <c r="M10" s="99">
        <f t="shared" si="1"/>
        <v>13968.75</v>
      </c>
      <c r="N10" s="99">
        <f t="shared" si="1"/>
        <v>17178.75</v>
      </c>
      <c r="O10" s="99">
        <f>SUM(O8:O9)</f>
        <v>0</v>
      </c>
      <c r="P10" s="99">
        <f t="shared" ref="P10:R10" si="2">SUM(P8:P9)</f>
        <v>0</v>
      </c>
      <c r="Q10" s="99">
        <f t="shared" si="2"/>
        <v>0</v>
      </c>
      <c r="R10" s="99">
        <f t="shared" si="2"/>
        <v>0</v>
      </c>
      <c r="S10" s="99">
        <f>SUM(S8:S9)</f>
        <v>0</v>
      </c>
      <c r="T10" s="99">
        <f t="shared" ref="T10:V10" si="3">SUM(T8:T9)</f>
        <v>67200</v>
      </c>
      <c r="U10" s="99">
        <f t="shared" si="3"/>
        <v>0</v>
      </c>
      <c r="V10" s="99">
        <f t="shared" si="3"/>
        <v>67200</v>
      </c>
      <c r="W10" s="99">
        <f>SUM(W8:W9)</f>
        <v>0</v>
      </c>
      <c r="X10" s="99">
        <f t="shared" ref="X10:AC10" si="4">SUM(X8:X9)</f>
        <v>0</v>
      </c>
      <c r="Y10" s="99">
        <f t="shared" si="4"/>
        <v>0</v>
      </c>
      <c r="Z10" s="99">
        <f t="shared" si="4"/>
        <v>0</v>
      </c>
      <c r="AA10" s="100">
        <f t="shared" si="4"/>
        <v>29770</v>
      </c>
      <c r="AB10" s="100">
        <f t="shared" si="4"/>
        <v>27633.41</v>
      </c>
      <c r="AC10" s="100">
        <f t="shared" si="4"/>
        <v>31935.1</v>
      </c>
      <c r="AD10" s="101">
        <f>SUM(AD8:AD9)</f>
        <v>89338.510000000009</v>
      </c>
      <c r="AE10" s="100">
        <f t="shared" ref="AE10:AO10" si="5">SUM(AE8:AE9)</f>
        <v>0</v>
      </c>
      <c r="AF10" s="100">
        <f t="shared" si="5"/>
        <v>0</v>
      </c>
      <c r="AG10" s="100">
        <f t="shared" si="5"/>
        <v>0</v>
      </c>
      <c r="AH10" s="100">
        <f t="shared" si="5"/>
        <v>0</v>
      </c>
      <c r="AI10" s="100">
        <f t="shared" si="5"/>
        <v>0</v>
      </c>
      <c r="AJ10" s="100">
        <f t="shared" si="5"/>
        <v>90000</v>
      </c>
      <c r="AK10" s="100">
        <f t="shared" si="5"/>
        <v>30000</v>
      </c>
      <c r="AL10" s="100">
        <f t="shared" si="5"/>
        <v>120000</v>
      </c>
      <c r="AM10" s="100">
        <f t="shared" si="5"/>
        <v>4300</v>
      </c>
      <c r="AN10" s="100">
        <f t="shared" si="5"/>
        <v>14014.900000000001</v>
      </c>
      <c r="AO10" s="100">
        <f t="shared" si="5"/>
        <v>4000</v>
      </c>
      <c r="AP10" s="101">
        <f>SUM(AP8:AP9)</f>
        <v>22314.9</v>
      </c>
      <c r="AQ10" s="100">
        <f>SUM(AQ8:AQ9)</f>
        <v>6225.58</v>
      </c>
      <c r="AR10" s="100">
        <f t="shared" ref="AR10:BF10" si="6">SUM(AR8:AR9)</f>
        <v>11668</v>
      </c>
      <c r="AS10" s="100">
        <f t="shared" si="6"/>
        <v>11319.55</v>
      </c>
      <c r="AT10" s="101">
        <f t="shared" si="6"/>
        <v>29213.129999999997</v>
      </c>
      <c r="AU10" s="100">
        <f t="shared" si="6"/>
        <v>0</v>
      </c>
      <c r="AV10" s="100">
        <f t="shared" si="6"/>
        <v>0</v>
      </c>
      <c r="AW10" s="100">
        <f t="shared" si="6"/>
        <v>0</v>
      </c>
      <c r="AX10" s="100">
        <f t="shared" si="6"/>
        <v>0</v>
      </c>
      <c r="AY10" s="100">
        <f t="shared" si="6"/>
        <v>30000</v>
      </c>
      <c r="AZ10" s="100">
        <f t="shared" si="6"/>
        <v>0</v>
      </c>
      <c r="BA10" s="100">
        <f t="shared" si="6"/>
        <v>0</v>
      </c>
      <c r="BB10" s="100">
        <f t="shared" si="6"/>
        <v>30000</v>
      </c>
      <c r="BC10" s="100">
        <f t="shared" si="6"/>
        <v>0</v>
      </c>
      <c r="BD10" s="100">
        <f t="shared" si="6"/>
        <v>3698.9600000000009</v>
      </c>
      <c r="BE10" s="100">
        <f t="shared" si="6"/>
        <v>5537</v>
      </c>
      <c r="BF10" s="101">
        <f t="shared" si="6"/>
        <v>9235.9600000000009</v>
      </c>
      <c r="BG10" s="100">
        <f>SUM(BG8:BG9)</f>
        <v>7244.12</v>
      </c>
      <c r="BH10" s="100">
        <f t="shared" ref="BH10:BV10" si="7">SUM(BH8:BH9)</f>
        <v>7587</v>
      </c>
      <c r="BI10" s="100">
        <f t="shared" si="7"/>
        <v>75338.28</v>
      </c>
      <c r="BJ10" s="101">
        <f t="shared" si="7"/>
        <v>90169.4</v>
      </c>
      <c r="BK10" s="100">
        <f t="shared" si="7"/>
        <v>0</v>
      </c>
      <c r="BL10" s="100">
        <f t="shared" si="7"/>
        <v>0</v>
      </c>
      <c r="BM10" s="100">
        <f t="shared" si="7"/>
        <v>0</v>
      </c>
      <c r="BN10" s="100">
        <f t="shared" si="7"/>
        <v>0</v>
      </c>
      <c r="BO10" s="100">
        <f t="shared" si="7"/>
        <v>0</v>
      </c>
      <c r="BP10" s="100">
        <f t="shared" si="7"/>
        <v>0</v>
      </c>
      <c r="BQ10" s="100">
        <f t="shared" si="7"/>
        <v>387559.94</v>
      </c>
      <c r="BR10" s="100">
        <f t="shared" si="7"/>
        <v>387559.94</v>
      </c>
      <c r="BS10" s="100">
        <f t="shared" si="7"/>
        <v>3571.4000000000015</v>
      </c>
      <c r="BT10" s="100">
        <f t="shared" si="7"/>
        <v>3443.8499999999985</v>
      </c>
      <c r="BU10" s="100">
        <f t="shared" si="7"/>
        <v>7376.2199999999993</v>
      </c>
      <c r="BV10" s="101">
        <f t="shared" si="7"/>
        <v>14391.47</v>
      </c>
      <c r="BW10" s="79"/>
      <c r="BX10" s="79"/>
      <c r="BY10" s="79"/>
      <c r="BZ10" s="79"/>
    </row>
    <row r="11" spans="1:78" s="66" customFormat="1" x14ac:dyDescent="0.35">
      <c r="A11" s="96"/>
      <c r="C11" s="96"/>
      <c r="D11" s="96"/>
      <c r="F11" s="102"/>
      <c r="G11" s="102"/>
      <c r="H11" s="102"/>
      <c r="I11" s="102"/>
      <c r="J11" s="102"/>
      <c r="N11" s="67"/>
      <c r="Z11" s="67"/>
      <c r="AD11" s="67"/>
      <c r="AP11" s="67"/>
      <c r="AT11" s="67"/>
      <c r="BF11" s="67"/>
      <c r="BG11" s="79"/>
      <c r="BH11" s="79"/>
      <c r="BI11" s="79"/>
      <c r="BJ11" s="103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103"/>
      <c r="BW11" s="79"/>
      <c r="BX11" s="79"/>
      <c r="BY11" s="79"/>
      <c r="BZ11" s="79"/>
    </row>
    <row r="12" spans="1:78" x14ac:dyDescent="0.35">
      <c r="N12" s="105"/>
    </row>
    <row r="13" spans="1:78" ht="198" customHeight="1" x14ac:dyDescent="0.35">
      <c r="B13" s="65" t="s">
        <v>104</v>
      </c>
      <c r="C13" s="65"/>
      <c r="D13" s="65"/>
      <c r="E13" s="65"/>
      <c r="F13" s="106" t="s">
        <v>105</v>
      </c>
      <c r="G13" s="106"/>
      <c r="H13" s="106"/>
      <c r="I13" s="106"/>
      <c r="J13" s="106"/>
    </row>
  </sheetData>
  <mergeCells count="33">
    <mergeCell ref="AQ5:BF5"/>
    <mergeCell ref="AQ6:AT6"/>
    <mergeCell ref="AU6:AX6"/>
    <mergeCell ref="AY6:BB6"/>
    <mergeCell ref="BC6:BF6"/>
    <mergeCell ref="B13:E13"/>
    <mergeCell ref="F13:J13"/>
    <mergeCell ref="A1:J1"/>
    <mergeCell ref="A2:J2"/>
    <mergeCell ref="A3:J3"/>
    <mergeCell ref="A4:J4"/>
    <mergeCell ref="B10:E10"/>
    <mergeCell ref="B8:E8"/>
    <mergeCell ref="A6:E7"/>
    <mergeCell ref="F6:J6"/>
    <mergeCell ref="B9:E9"/>
    <mergeCell ref="A5:E5"/>
    <mergeCell ref="F5:J5"/>
    <mergeCell ref="K5:Z5"/>
    <mergeCell ref="K6:N6"/>
    <mergeCell ref="O6:R6"/>
    <mergeCell ref="S6:V6"/>
    <mergeCell ref="W6:Z6"/>
    <mergeCell ref="AA5:AP5"/>
    <mergeCell ref="AA6:AD6"/>
    <mergeCell ref="AE6:AH6"/>
    <mergeCell ref="AI6:AL6"/>
    <mergeCell ref="AM6:AP6"/>
    <mergeCell ref="BG6:BJ6"/>
    <mergeCell ref="BK6:BN6"/>
    <mergeCell ref="BO6:BR6"/>
    <mergeCell ref="BS6:BV6"/>
    <mergeCell ref="BG5:BV5"/>
  </mergeCells>
  <pageMargins left="0.31496062992125984" right="0.31496062992125984" top="0.74803149606299213" bottom="0.15748031496062992" header="0.31496062992125984" footer="0.31496062992125984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O24"/>
  <sheetViews>
    <sheetView topLeftCell="A7" zoomScale="70" zoomScaleNormal="70" workbookViewId="0">
      <selection activeCell="AF20" sqref="AF20"/>
    </sheetView>
  </sheetViews>
  <sheetFormatPr defaultColWidth="8.875" defaultRowHeight="15.75" x14ac:dyDescent="0.3"/>
  <cols>
    <col min="1" max="1" width="4.875" style="2" customWidth="1"/>
    <col min="2" max="2" width="61.125" style="1" customWidth="1"/>
    <col min="3" max="7" width="11.25" style="2" customWidth="1"/>
    <col min="8" max="8" width="29.75" style="1" customWidth="1"/>
    <col min="9" max="9" width="24.5" style="1" customWidth="1"/>
    <col min="10" max="21" width="11.5" style="10" customWidth="1"/>
    <col min="22" max="62" width="11.5" style="12" customWidth="1"/>
    <col min="63" max="63" width="15.375" style="12" customWidth="1"/>
    <col min="64" max="64" width="11.5" style="12" customWidth="1"/>
    <col min="65" max="65" width="14.125" style="12" customWidth="1"/>
    <col min="66" max="66" width="36.75" style="10" customWidth="1"/>
    <col min="67" max="67" width="11.5" style="1" customWidth="1"/>
    <col min="68" max="16384" width="8.875" style="1"/>
  </cols>
  <sheetData>
    <row r="1" spans="1:67" ht="36" customHeight="1" x14ac:dyDescent="0.3">
      <c r="A1" s="54" t="s">
        <v>33</v>
      </c>
      <c r="B1" s="54"/>
      <c r="C1" s="54"/>
      <c r="D1" s="54"/>
      <c r="E1" s="54"/>
      <c r="F1" s="54"/>
      <c r="G1" s="54"/>
      <c r="H1" s="54"/>
      <c r="I1" s="54"/>
    </row>
    <row r="2" spans="1:67" ht="51.75" customHeight="1" x14ac:dyDescent="0.3">
      <c r="A2" s="33"/>
      <c r="B2" s="55" t="s">
        <v>13</v>
      </c>
      <c r="C2" s="55"/>
      <c r="D2" s="55"/>
      <c r="E2" s="55"/>
      <c r="F2" s="55"/>
      <c r="G2" s="55"/>
      <c r="H2" s="55"/>
      <c r="I2" s="55"/>
    </row>
    <row r="3" spans="1:67" ht="55.5" customHeight="1" x14ac:dyDescent="0.3">
      <c r="A3" s="33"/>
      <c r="B3" s="56" t="s">
        <v>21</v>
      </c>
      <c r="C3" s="56"/>
      <c r="D3" s="56"/>
      <c r="E3" s="56"/>
      <c r="F3" s="56"/>
      <c r="G3" s="56"/>
      <c r="H3" s="56"/>
      <c r="I3" s="56"/>
    </row>
    <row r="4" spans="1:67" ht="9" customHeight="1" x14ac:dyDescent="0.3">
      <c r="A4" s="33"/>
      <c r="B4" s="4"/>
      <c r="C4" s="33"/>
      <c r="D4" s="33"/>
      <c r="E4" s="33"/>
      <c r="F4" s="33"/>
      <c r="G4" s="33"/>
      <c r="H4" s="4"/>
      <c r="I4" s="4"/>
    </row>
    <row r="5" spans="1:67" ht="51.75" customHeight="1" x14ac:dyDescent="0.3">
      <c r="A5" s="3"/>
      <c r="B5" s="55" t="s">
        <v>59</v>
      </c>
      <c r="C5" s="55"/>
      <c r="D5" s="55"/>
      <c r="E5" s="55"/>
      <c r="F5" s="55"/>
      <c r="G5" s="55"/>
      <c r="H5" s="55"/>
      <c r="I5" s="55"/>
    </row>
    <row r="6" spans="1:67" ht="68.25" customHeight="1" x14ac:dyDescent="0.3">
      <c r="A6" s="55" t="s">
        <v>60</v>
      </c>
      <c r="B6" s="55"/>
      <c r="C6" s="55"/>
      <c r="D6" s="55"/>
      <c r="E6" s="55"/>
      <c r="F6" s="55"/>
      <c r="G6" s="55"/>
      <c r="H6" s="55"/>
      <c r="I6" s="55"/>
    </row>
    <row r="7" spans="1:67" ht="15.75" customHeight="1" x14ac:dyDescent="0.3">
      <c r="A7" s="57"/>
      <c r="B7" s="57"/>
      <c r="C7" s="57"/>
      <c r="D7" s="57"/>
      <c r="E7" s="57"/>
      <c r="F7" s="57"/>
      <c r="G7" s="57"/>
      <c r="H7" s="57"/>
      <c r="I7" s="4"/>
    </row>
    <row r="8" spans="1:67" ht="62.25" customHeight="1" x14ac:dyDescent="0.3">
      <c r="A8" s="58" t="s">
        <v>9</v>
      </c>
      <c r="B8" s="58"/>
      <c r="C8" s="58"/>
      <c r="D8" s="58"/>
      <c r="E8" s="58"/>
      <c r="F8" s="58"/>
      <c r="G8" s="58"/>
      <c r="H8" s="59" t="s">
        <v>28</v>
      </c>
      <c r="I8" s="59"/>
    </row>
    <row r="9" spans="1:67" ht="36" customHeight="1" x14ac:dyDescent="0.3">
      <c r="A9" s="5"/>
      <c r="B9" s="58" t="s">
        <v>10</v>
      </c>
      <c r="C9" s="58"/>
      <c r="D9" s="58"/>
      <c r="E9" s="58"/>
      <c r="F9" s="58"/>
      <c r="G9" s="58"/>
      <c r="H9" s="5" t="s">
        <v>35</v>
      </c>
      <c r="I9" s="4"/>
    </row>
    <row r="10" spans="1:67" ht="28.5" customHeight="1" x14ac:dyDescent="0.3">
      <c r="A10" s="58" t="s">
        <v>27</v>
      </c>
      <c r="B10" s="58"/>
      <c r="C10" s="58"/>
      <c r="D10" s="58"/>
      <c r="E10" s="58"/>
      <c r="F10" s="58"/>
      <c r="G10" s="58"/>
      <c r="H10" s="58"/>
      <c r="I10" s="58"/>
    </row>
    <row r="11" spans="1:67" x14ac:dyDescent="0.3">
      <c r="A11" s="6"/>
      <c r="B11" s="6"/>
      <c r="C11" s="6"/>
      <c r="D11" s="6"/>
      <c r="E11" s="6"/>
      <c r="F11" s="6"/>
      <c r="G11" s="6"/>
      <c r="H11" s="6"/>
      <c r="I11" s="6"/>
    </row>
    <row r="13" spans="1:67" s="21" customFormat="1" ht="40.5" customHeight="1" x14ac:dyDescent="0.25">
      <c r="A13" s="60" t="s">
        <v>0</v>
      </c>
      <c r="B13" s="60" t="s">
        <v>25</v>
      </c>
      <c r="C13" s="53" t="s">
        <v>1</v>
      </c>
      <c r="D13" s="53" t="s">
        <v>24</v>
      </c>
      <c r="E13" s="53"/>
      <c r="F13" s="53"/>
      <c r="G13" s="53"/>
      <c r="H13" s="53" t="s">
        <v>8</v>
      </c>
      <c r="I13" s="53" t="s">
        <v>2</v>
      </c>
      <c r="J13" s="52" t="s">
        <v>80</v>
      </c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49" t="s">
        <v>81</v>
      </c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1"/>
      <c r="AP13" s="49" t="s">
        <v>86</v>
      </c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1"/>
      <c r="BF13" s="49" t="s">
        <v>92</v>
      </c>
      <c r="BG13" s="50"/>
      <c r="BH13" s="50"/>
      <c r="BI13" s="50"/>
      <c r="BJ13" s="50"/>
      <c r="BK13" s="50"/>
      <c r="BL13" s="50"/>
      <c r="BM13" s="51"/>
      <c r="BN13" s="52" t="s">
        <v>73</v>
      </c>
    </row>
    <row r="14" spans="1:67" s="21" customFormat="1" ht="40.5" customHeight="1" x14ac:dyDescent="0.25">
      <c r="A14" s="61"/>
      <c r="B14" s="61"/>
      <c r="C14" s="53"/>
      <c r="D14" s="60" t="s">
        <v>3</v>
      </c>
      <c r="E14" s="60" t="s">
        <v>6</v>
      </c>
      <c r="F14" s="60" t="s">
        <v>12</v>
      </c>
      <c r="G14" s="60" t="s">
        <v>11</v>
      </c>
      <c r="H14" s="53"/>
      <c r="I14" s="53"/>
      <c r="J14" s="52" t="s">
        <v>69</v>
      </c>
      <c r="K14" s="52"/>
      <c r="L14" s="52"/>
      <c r="M14" s="52"/>
      <c r="N14" s="52" t="s">
        <v>70</v>
      </c>
      <c r="O14" s="52"/>
      <c r="P14" s="52"/>
      <c r="Q14" s="52"/>
      <c r="R14" s="52" t="s">
        <v>71</v>
      </c>
      <c r="S14" s="52"/>
      <c r="T14" s="52"/>
      <c r="U14" s="52"/>
      <c r="V14" s="52" t="s">
        <v>7</v>
      </c>
      <c r="W14" s="52"/>
      <c r="X14" s="52"/>
      <c r="Y14" s="52"/>
      <c r="Z14" s="49" t="s">
        <v>77</v>
      </c>
      <c r="AA14" s="50"/>
      <c r="AB14" s="50"/>
      <c r="AC14" s="51"/>
      <c r="AD14" s="49" t="s">
        <v>78</v>
      </c>
      <c r="AE14" s="50"/>
      <c r="AF14" s="50"/>
      <c r="AG14" s="51"/>
      <c r="AH14" s="49" t="s">
        <v>79</v>
      </c>
      <c r="AI14" s="50"/>
      <c r="AJ14" s="50"/>
      <c r="AK14" s="51"/>
      <c r="AL14" s="49" t="s">
        <v>7</v>
      </c>
      <c r="AM14" s="50"/>
      <c r="AN14" s="50"/>
      <c r="AO14" s="51"/>
      <c r="AP14" s="49" t="s">
        <v>88</v>
      </c>
      <c r="AQ14" s="50"/>
      <c r="AR14" s="50"/>
      <c r="AS14" s="51"/>
      <c r="AT14" s="49" t="s">
        <v>89</v>
      </c>
      <c r="AU14" s="50"/>
      <c r="AV14" s="50"/>
      <c r="AW14" s="51"/>
      <c r="AX14" s="49" t="s">
        <v>87</v>
      </c>
      <c r="AY14" s="50"/>
      <c r="AZ14" s="50"/>
      <c r="BA14" s="51"/>
      <c r="BB14" s="49" t="s">
        <v>7</v>
      </c>
      <c r="BC14" s="50"/>
      <c r="BD14" s="50"/>
      <c r="BE14" s="51"/>
      <c r="BF14" s="49" t="s">
        <v>93</v>
      </c>
      <c r="BG14" s="51"/>
      <c r="BH14" s="49" t="s">
        <v>94</v>
      </c>
      <c r="BI14" s="51"/>
      <c r="BJ14" s="49" t="s">
        <v>95</v>
      </c>
      <c r="BK14" s="51"/>
      <c r="BL14" s="49" t="s">
        <v>7</v>
      </c>
      <c r="BM14" s="51"/>
      <c r="BN14" s="52"/>
    </row>
    <row r="15" spans="1:67" s="21" customFormat="1" ht="89.25" customHeight="1" x14ac:dyDescent="0.25">
      <c r="A15" s="62"/>
      <c r="B15" s="62"/>
      <c r="C15" s="53"/>
      <c r="D15" s="62"/>
      <c r="E15" s="62"/>
      <c r="F15" s="62"/>
      <c r="G15" s="62"/>
      <c r="H15" s="53"/>
      <c r="I15" s="53"/>
      <c r="J15" s="20" t="s">
        <v>3</v>
      </c>
      <c r="K15" s="20" t="s">
        <v>6</v>
      </c>
      <c r="L15" s="20" t="s">
        <v>12</v>
      </c>
      <c r="M15" s="20" t="s">
        <v>11</v>
      </c>
      <c r="N15" s="20" t="s">
        <v>3</v>
      </c>
      <c r="O15" s="20" t="s">
        <v>6</v>
      </c>
      <c r="P15" s="20" t="s">
        <v>12</v>
      </c>
      <c r="Q15" s="20" t="s">
        <v>11</v>
      </c>
      <c r="R15" s="20" t="s">
        <v>3</v>
      </c>
      <c r="S15" s="20" t="s">
        <v>6</v>
      </c>
      <c r="T15" s="20" t="s">
        <v>12</v>
      </c>
      <c r="U15" s="20" t="s">
        <v>11</v>
      </c>
      <c r="V15" s="20" t="s">
        <v>3</v>
      </c>
      <c r="W15" s="20" t="s">
        <v>6</v>
      </c>
      <c r="X15" s="20" t="s">
        <v>12</v>
      </c>
      <c r="Y15" s="20" t="s">
        <v>11</v>
      </c>
      <c r="Z15" s="20" t="s">
        <v>3</v>
      </c>
      <c r="AA15" s="20" t="s">
        <v>6</v>
      </c>
      <c r="AB15" s="20" t="s">
        <v>12</v>
      </c>
      <c r="AC15" s="20" t="s">
        <v>11</v>
      </c>
      <c r="AD15" s="20" t="s">
        <v>3</v>
      </c>
      <c r="AE15" s="20" t="s">
        <v>6</v>
      </c>
      <c r="AF15" s="20" t="s">
        <v>12</v>
      </c>
      <c r="AG15" s="20" t="s">
        <v>11</v>
      </c>
      <c r="AH15" s="20" t="s">
        <v>3</v>
      </c>
      <c r="AI15" s="20" t="s">
        <v>6</v>
      </c>
      <c r="AJ15" s="20" t="s">
        <v>12</v>
      </c>
      <c r="AK15" s="20" t="s">
        <v>11</v>
      </c>
      <c r="AL15" s="20" t="s">
        <v>3</v>
      </c>
      <c r="AM15" s="20" t="s">
        <v>6</v>
      </c>
      <c r="AN15" s="20" t="s">
        <v>12</v>
      </c>
      <c r="AO15" s="20" t="s">
        <v>11</v>
      </c>
      <c r="AP15" s="20" t="s">
        <v>3</v>
      </c>
      <c r="AQ15" s="20" t="s">
        <v>6</v>
      </c>
      <c r="AR15" s="20" t="s">
        <v>12</v>
      </c>
      <c r="AS15" s="20" t="s">
        <v>11</v>
      </c>
      <c r="AT15" s="20" t="s">
        <v>3</v>
      </c>
      <c r="AU15" s="20" t="s">
        <v>6</v>
      </c>
      <c r="AV15" s="20" t="s">
        <v>12</v>
      </c>
      <c r="AW15" s="20" t="s">
        <v>11</v>
      </c>
      <c r="AX15" s="20" t="s">
        <v>3</v>
      </c>
      <c r="AY15" s="20" t="s">
        <v>6</v>
      </c>
      <c r="AZ15" s="20" t="s">
        <v>12</v>
      </c>
      <c r="BA15" s="20" t="s">
        <v>11</v>
      </c>
      <c r="BB15" s="20" t="s">
        <v>3</v>
      </c>
      <c r="BC15" s="20" t="s">
        <v>6</v>
      </c>
      <c r="BD15" s="20" t="s">
        <v>12</v>
      </c>
      <c r="BE15" s="20" t="s">
        <v>11</v>
      </c>
      <c r="BF15" s="20" t="s">
        <v>3</v>
      </c>
      <c r="BG15" s="20" t="s">
        <v>12</v>
      </c>
      <c r="BH15" s="20" t="s">
        <v>3</v>
      </c>
      <c r="BI15" s="20" t="s">
        <v>12</v>
      </c>
      <c r="BJ15" s="20" t="s">
        <v>3</v>
      </c>
      <c r="BK15" s="20" t="s">
        <v>12</v>
      </c>
      <c r="BL15" s="20" t="s">
        <v>3</v>
      </c>
      <c r="BM15" s="20" t="s">
        <v>12</v>
      </c>
      <c r="BN15" s="52"/>
    </row>
    <row r="16" spans="1:67" s="25" customFormat="1" ht="93" customHeight="1" x14ac:dyDescent="0.35">
      <c r="A16" s="22">
        <v>1</v>
      </c>
      <c r="B16" s="19" t="s">
        <v>36</v>
      </c>
      <c r="C16" s="14">
        <f>D16+E16+F16+G16</f>
        <v>92063</v>
      </c>
      <c r="D16" s="14">
        <f>30000+2563</f>
        <v>32563</v>
      </c>
      <c r="E16" s="14"/>
      <c r="F16" s="14">
        <v>59500</v>
      </c>
      <c r="G16" s="14"/>
      <c r="H16" s="19" t="s">
        <v>37</v>
      </c>
      <c r="I16" s="19" t="s">
        <v>43</v>
      </c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3">
        <f>J16+N16+R16</f>
        <v>0</v>
      </c>
      <c r="W16" s="23">
        <f>K16+O16+S16</f>
        <v>0</v>
      </c>
      <c r="X16" s="23">
        <f>L16+P16+T16</f>
        <v>0</v>
      </c>
      <c r="Y16" s="23">
        <f>M16+Q16+U16</f>
        <v>0</v>
      </c>
      <c r="Z16" s="23"/>
      <c r="AA16" s="23"/>
      <c r="AB16" s="23"/>
      <c r="AC16" s="23"/>
      <c r="AD16" s="23">
        <f>4148</f>
        <v>4148</v>
      </c>
      <c r="AE16" s="23"/>
      <c r="AF16" s="23"/>
      <c r="AG16" s="23"/>
      <c r="AH16" s="23">
        <v>9823.1</v>
      </c>
      <c r="AI16" s="23"/>
      <c r="AJ16" s="23"/>
      <c r="AK16" s="23"/>
      <c r="AL16" s="23">
        <f>Z16+AD16+AH16</f>
        <v>13971.1</v>
      </c>
      <c r="AM16" s="23">
        <f>AA16+AE16+AI16</f>
        <v>0</v>
      </c>
      <c r="AN16" s="23">
        <f>AB16+AF16+AJ16</f>
        <v>0</v>
      </c>
      <c r="AO16" s="23">
        <f>AC16+AG16+AK16</f>
        <v>0</v>
      </c>
      <c r="AP16" s="23">
        <f>1300+600</f>
        <v>1900</v>
      </c>
      <c r="AQ16" s="23"/>
      <c r="AR16" s="23"/>
      <c r="AS16" s="23"/>
      <c r="AT16" s="23"/>
      <c r="AU16" s="23"/>
      <c r="AV16" s="23"/>
      <c r="AW16" s="23"/>
      <c r="AX16" s="23">
        <v>1265</v>
      </c>
      <c r="AY16" s="23"/>
      <c r="AZ16" s="23"/>
      <c r="BA16" s="23"/>
      <c r="BB16" s="23">
        <f>AP16+AT16+AX16</f>
        <v>3165</v>
      </c>
      <c r="BC16" s="23">
        <f>AQ16+AU16+AY16</f>
        <v>0</v>
      </c>
      <c r="BD16" s="23">
        <f>AR16+AV16+AZ16</f>
        <v>0</v>
      </c>
      <c r="BE16" s="23">
        <f>AS16+AW16+BA16</f>
        <v>0</v>
      </c>
      <c r="BF16" s="23"/>
      <c r="BG16" s="23"/>
      <c r="BH16" s="23"/>
      <c r="BI16" s="23"/>
      <c r="BJ16" s="23"/>
      <c r="BK16" s="18">
        <f>34566.14+20593.8</f>
        <v>55159.94</v>
      </c>
      <c r="BL16" s="23">
        <f>BF16+BH16+BJ16</f>
        <v>0</v>
      </c>
      <c r="BM16" s="23">
        <f>BG16+BI16+BK16</f>
        <v>55159.94</v>
      </c>
      <c r="BN16" s="19" t="s">
        <v>83</v>
      </c>
      <c r="BO16" s="24"/>
    </row>
    <row r="17" spans="1:66" s="25" customFormat="1" ht="64.5" customHeight="1" x14ac:dyDescent="0.35">
      <c r="A17" s="22">
        <v>2</v>
      </c>
      <c r="B17" s="26" t="s">
        <v>44</v>
      </c>
      <c r="C17" s="14">
        <f>D17+E17+F17+G17</f>
        <v>6000</v>
      </c>
      <c r="D17" s="14">
        <v>6000</v>
      </c>
      <c r="E17" s="15"/>
      <c r="F17" s="15"/>
      <c r="G17" s="15"/>
      <c r="H17" s="26" t="s">
        <v>45</v>
      </c>
      <c r="I17" s="19" t="s">
        <v>46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3">
        <f t="shared" ref="V17:V20" si="0">J17+N17+R17</f>
        <v>0</v>
      </c>
      <c r="W17" s="23">
        <f t="shared" ref="W17:W20" si="1">K17+O17+S17</f>
        <v>0</v>
      </c>
      <c r="X17" s="23">
        <f t="shared" ref="X17:X20" si="2">L17+P17+T17</f>
        <v>0</v>
      </c>
      <c r="Y17" s="23">
        <f t="shared" ref="Y17:Y20" si="3">M17+Q17+U17</f>
        <v>0</v>
      </c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>
        <f t="shared" ref="AL17:AL20" si="4">Z17+AD17+AH17</f>
        <v>0</v>
      </c>
      <c r="AM17" s="23">
        <f t="shared" ref="AM17:AM20" si="5">AA17+AE17+AI17</f>
        <v>0</v>
      </c>
      <c r="AN17" s="23">
        <f t="shared" ref="AN17:AN20" si="6">AB17+AF17+AJ17</f>
        <v>0</v>
      </c>
      <c r="AO17" s="23">
        <f t="shared" ref="AO17:AO20" si="7">AC17+AG17+AK17</f>
        <v>0</v>
      </c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>
        <f t="shared" ref="BB17:BB19" si="8">AP17+AT17+AX17</f>
        <v>0</v>
      </c>
      <c r="BC17" s="23">
        <f t="shared" ref="BC17:BC19" si="9">AQ17+AU17+AY17</f>
        <v>0</v>
      </c>
      <c r="BD17" s="23">
        <f t="shared" ref="BD17:BD19" si="10">AR17+AV17+AZ17</f>
        <v>0</v>
      </c>
      <c r="BE17" s="23">
        <f t="shared" ref="BE17:BE20" si="11">AS17+AW17+BA17</f>
        <v>0</v>
      </c>
      <c r="BF17" s="23"/>
      <c r="BG17" s="23"/>
      <c r="BH17" s="23"/>
      <c r="BI17" s="23"/>
      <c r="BJ17" s="23"/>
      <c r="BK17" s="23"/>
      <c r="BL17" s="23">
        <f t="shared" ref="BL17:BL20" si="12">BF17+BH17+BJ17</f>
        <v>0</v>
      </c>
      <c r="BM17" s="23">
        <f t="shared" ref="BM17:BM20" si="13">BG17+BI17+BK17</f>
        <v>0</v>
      </c>
      <c r="BN17" s="22"/>
    </row>
    <row r="18" spans="1:66" s="25" customFormat="1" ht="64.5" customHeight="1" x14ac:dyDescent="0.35">
      <c r="A18" s="22">
        <v>3</v>
      </c>
      <c r="B18" s="26" t="s">
        <v>40</v>
      </c>
      <c r="C18" s="14">
        <f>D18+E18+F18+G18</f>
        <v>647700</v>
      </c>
      <c r="D18" s="14">
        <f>75000+15000</f>
        <v>90000</v>
      </c>
      <c r="E18" s="15"/>
      <c r="F18" s="15">
        <f>323800+3000+230900</f>
        <v>557700</v>
      </c>
      <c r="G18" s="15"/>
      <c r="H18" s="26" t="s">
        <v>41</v>
      </c>
      <c r="I18" s="19" t="s">
        <v>42</v>
      </c>
      <c r="J18" s="22">
        <f>1500</f>
        <v>1500</v>
      </c>
      <c r="K18" s="22"/>
      <c r="L18" s="22"/>
      <c r="M18" s="22"/>
      <c r="N18" s="22">
        <v>1500</v>
      </c>
      <c r="O18" s="22"/>
      <c r="P18" s="48">
        <v>67200</v>
      </c>
      <c r="Q18" s="22"/>
      <c r="R18" s="22"/>
      <c r="S18" s="22"/>
      <c r="T18" s="22"/>
      <c r="U18" s="22"/>
      <c r="V18" s="23">
        <f t="shared" si="0"/>
        <v>3000</v>
      </c>
      <c r="W18" s="23">
        <f t="shared" si="1"/>
        <v>0</v>
      </c>
      <c r="X18" s="23">
        <f t="shared" si="2"/>
        <v>67200</v>
      </c>
      <c r="Y18" s="23">
        <f t="shared" si="3"/>
        <v>0</v>
      </c>
      <c r="Z18" s="27">
        <v>28100</v>
      </c>
      <c r="AA18" s="23"/>
      <c r="AB18" s="23"/>
      <c r="AC18" s="23"/>
      <c r="AD18" s="23"/>
      <c r="AE18" s="23"/>
      <c r="AF18" s="107">
        <v>90000</v>
      </c>
      <c r="AG18" s="23"/>
      <c r="AH18" s="27">
        <v>6000</v>
      </c>
      <c r="AI18" s="23"/>
      <c r="AJ18" s="107">
        <v>30000</v>
      </c>
      <c r="AK18" s="23"/>
      <c r="AL18" s="23">
        <f t="shared" si="4"/>
        <v>34100</v>
      </c>
      <c r="AM18" s="23">
        <f t="shared" si="5"/>
        <v>0</v>
      </c>
      <c r="AN18" s="23">
        <f t="shared" si="6"/>
        <v>120000</v>
      </c>
      <c r="AO18" s="23">
        <f t="shared" si="7"/>
        <v>0</v>
      </c>
      <c r="AP18" s="23">
        <v>1500</v>
      </c>
      <c r="AQ18" s="23"/>
      <c r="AR18" s="107">
        <v>30000</v>
      </c>
      <c r="AS18" s="23"/>
      <c r="AT18" s="23"/>
      <c r="AU18" s="23"/>
      <c r="AV18" s="23"/>
      <c r="AW18" s="23"/>
      <c r="AX18" s="23"/>
      <c r="AY18" s="23"/>
      <c r="AZ18" s="23"/>
      <c r="BA18" s="23"/>
      <c r="BB18" s="23">
        <f t="shared" si="8"/>
        <v>1500</v>
      </c>
      <c r="BC18" s="23">
        <f t="shared" si="9"/>
        <v>0</v>
      </c>
      <c r="BD18" s="23">
        <f t="shared" si="10"/>
        <v>30000</v>
      </c>
      <c r="BE18" s="23">
        <f t="shared" si="11"/>
        <v>0</v>
      </c>
      <c r="BF18" s="23"/>
      <c r="BG18" s="23"/>
      <c r="BH18" s="27">
        <v>750</v>
      </c>
      <c r="BI18" s="23"/>
      <c r="BJ18" s="23">
        <v>34625</v>
      </c>
      <c r="BK18" s="18">
        <v>332400</v>
      </c>
      <c r="BL18" s="23">
        <f t="shared" si="12"/>
        <v>35375</v>
      </c>
      <c r="BM18" s="23">
        <f t="shared" si="13"/>
        <v>332400</v>
      </c>
      <c r="BN18" s="19" t="s">
        <v>74</v>
      </c>
    </row>
    <row r="19" spans="1:66" s="25" customFormat="1" ht="64.5" customHeight="1" x14ac:dyDescent="0.35">
      <c r="A19" s="22">
        <v>4</v>
      </c>
      <c r="B19" s="26" t="s">
        <v>47</v>
      </c>
      <c r="C19" s="14">
        <f>D19+E19+F19+G19</f>
        <v>11720</v>
      </c>
      <c r="D19" s="14">
        <f>8000+3720</f>
        <v>11720</v>
      </c>
      <c r="E19" s="15"/>
      <c r="F19" s="15"/>
      <c r="G19" s="15"/>
      <c r="H19" s="26" t="s">
        <v>37</v>
      </c>
      <c r="I19" s="19" t="s">
        <v>17</v>
      </c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3">
        <f t="shared" si="0"/>
        <v>0</v>
      </c>
      <c r="W19" s="23">
        <f t="shared" si="1"/>
        <v>0</v>
      </c>
      <c r="X19" s="23">
        <f t="shared" si="2"/>
        <v>0</v>
      </c>
      <c r="Y19" s="23">
        <f t="shared" si="3"/>
        <v>0</v>
      </c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>
        <f t="shared" si="4"/>
        <v>0</v>
      </c>
      <c r="AM19" s="23">
        <f t="shared" si="5"/>
        <v>0</v>
      </c>
      <c r="AN19" s="23">
        <f t="shared" si="6"/>
        <v>0</v>
      </c>
      <c r="AO19" s="23">
        <f t="shared" si="7"/>
        <v>0</v>
      </c>
      <c r="AP19" s="23"/>
      <c r="AQ19" s="23"/>
      <c r="AR19" s="23"/>
      <c r="AS19" s="23"/>
      <c r="AT19" s="27">
        <v>11668</v>
      </c>
      <c r="AU19" s="23"/>
      <c r="AV19" s="23"/>
      <c r="AW19" s="23"/>
      <c r="AX19" s="23"/>
      <c r="AY19" s="23"/>
      <c r="AZ19" s="23"/>
      <c r="BA19" s="23"/>
      <c r="BB19" s="23">
        <f t="shared" si="8"/>
        <v>11668</v>
      </c>
      <c r="BC19" s="23">
        <f t="shared" si="9"/>
        <v>0</v>
      </c>
      <c r="BD19" s="23">
        <f t="shared" si="10"/>
        <v>0</v>
      </c>
      <c r="BE19" s="23">
        <f t="shared" si="11"/>
        <v>0</v>
      </c>
      <c r="BF19" s="23"/>
      <c r="BG19" s="23"/>
      <c r="BH19" s="27">
        <v>52</v>
      </c>
      <c r="BI19" s="23"/>
      <c r="BJ19" s="23"/>
      <c r="BK19" s="23"/>
      <c r="BL19" s="23">
        <f t="shared" si="12"/>
        <v>52</v>
      </c>
      <c r="BM19" s="23">
        <f t="shared" si="13"/>
        <v>0</v>
      </c>
      <c r="BN19" s="19" t="s">
        <v>91</v>
      </c>
    </row>
    <row r="20" spans="1:66" s="25" customFormat="1" ht="90" customHeight="1" x14ac:dyDescent="0.35">
      <c r="A20" s="22">
        <v>5</v>
      </c>
      <c r="B20" s="26" t="s">
        <v>15</v>
      </c>
      <c r="C20" s="14">
        <f t="shared" ref="C20" si="14">D20+E20+F20+G20</f>
        <v>5717</v>
      </c>
      <c r="D20" s="16">
        <f>12000-2563-3720</f>
        <v>5717</v>
      </c>
      <c r="E20" s="17"/>
      <c r="F20" s="17"/>
      <c r="G20" s="17"/>
      <c r="H20" s="26" t="s">
        <v>16</v>
      </c>
      <c r="I20" s="19" t="s">
        <v>17</v>
      </c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3">
        <f t="shared" si="0"/>
        <v>0</v>
      </c>
      <c r="W20" s="23">
        <f t="shared" si="1"/>
        <v>0</v>
      </c>
      <c r="X20" s="23">
        <f t="shared" si="2"/>
        <v>0</v>
      </c>
      <c r="Y20" s="23">
        <f t="shared" si="3"/>
        <v>0</v>
      </c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>
        <f t="shared" si="4"/>
        <v>0</v>
      </c>
      <c r="AM20" s="23">
        <f t="shared" si="5"/>
        <v>0</v>
      </c>
      <c r="AN20" s="23">
        <f t="shared" si="6"/>
        <v>0</v>
      </c>
      <c r="AO20" s="23">
        <f t="shared" si="7"/>
        <v>0</v>
      </c>
      <c r="AP20" s="28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>
        <f>AQ20+AT20+AX20</f>
        <v>0</v>
      </c>
      <c r="BC20" s="23">
        <f>AR20+AU20+AY20</f>
        <v>0</v>
      </c>
      <c r="BD20" s="23">
        <f>AS20+AV20+AZ20</f>
        <v>0</v>
      </c>
      <c r="BE20" s="23">
        <f t="shared" si="11"/>
        <v>0</v>
      </c>
      <c r="BF20" s="23"/>
      <c r="BG20" s="23"/>
      <c r="BH20" s="23"/>
      <c r="BI20" s="23"/>
      <c r="BJ20" s="27">
        <v>1280</v>
      </c>
      <c r="BK20" s="23"/>
      <c r="BL20" s="23">
        <f t="shared" si="12"/>
        <v>1280</v>
      </c>
      <c r="BM20" s="23">
        <f t="shared" si="13"/>
        <v>0</v>
      </c>
      <c r="BN20" s="22"/>
    </row>
    <row r="21" spans="1:66" s="32" customFormat="1" ht="21" customHeight="1" x14ac:dyDescent="0.35">
      <c r="A21" s="34"/>
      <c r="B21" s="34" t="s">
        <v>7</v>
      </c>
      <c r="C21" s="30">
        <f>SUM(C16:C20)</f>
        <v>763200</v>
      </c>
      <c r="D21" s="30">
        <f>SUM(D16:D20)</f>
        <v>146000</v>
      </c>
      <c r="E21" s="30">
        <f>SUM(E16:E20)</f>
        <v>0</v>
      </c>
      <c r="F21" s="30">
        <f>SUM(F16:F20)</f>
        <v>617200</v>
      </c>
      <c r="G21" s="30">
        <f>SUM(G16:G20)</f>
        <v>0</v>
      </c>
      <c r="J21" s="31">
        <f>SUM(J16:J20)</f>
        <v>1500</v>
      </c>
      <c r="K21" s="31">
        <f t="shared" ref="K21:Y21" si="15">SUM(K16:K20)</f>
        <v>0</v>
      </c>
      <c r="L21" s="31">
        <f t="shared" si="15"/>
        <v>0</v>
      </c>
      <c r="M21" s="31">
        <f t="shared" si="15"/>
        <v>0</v>
      </c>
      <c r="N21" s="31">
        <f t="shared" si="15"/>
        <v>1500</v>
      </c>
      <c r="O21" s="31">
        <f t="shared" si="15"/>
        <v>0</v>
      </c>
      <c r="P21" s="31">
        <f t="shared" si="15"/>
        <v>67200</v>
      </c>
      <c r="Q21" s="31">
        <f t="shared" si="15"/>
        <v>0</v>
      </c>
      <c r="R21" s="31">
        <f t="shared" si="15"/>
        <v>0</v>
      </c>
      <c r="S21" s="31">
        <f t="shared" si="15"/>
        <v>0</v>
      </c>
      <c r="T21" s="31">
        <f t="shared" si="15"/>
        <v>0</v>
      </c>
      <c r="U21" s="31">
        <f t="shared" si="15"/>
        <v>0</v>
      </c>
      <c r="V21" s="31">
        <f t="shared" si="15"/>
        <v>3000</v>
      </c>
      <c r="W21" s="31">
        <f t="shared" si="15"/>
        <v>0</v>
      </c>
      <c r="X21" s="31">
        <f t="shared" si="15"/>
        <v>67200</v>
      </c>
      <c r="Y21" s="31">
        <f t="shared" si="15"/>
        <v>0</v>
      </c>
      <c r="Z21" s="31">
        <f>SUM(Z16:Z20)</f>
        <v>28100</v>
      </c>
      <c r="AA21" s="31">
        <f t="shared" ref="AA21:AK21" si="16">SUM(AA16:AA20)</f>
        <v>0</v>
      </c>
      <c r="AB21" s="31">
        <f t="shared" si="16"/>
        <v>0</v>
      </c>
      <c r="AC21" s="31">
        <f t="shared" si="16"/>
        <v>0</v>
      </c>
      <c r="AD21" s="31">
        <f t="shared" si="16"/>
        <v>4148</v>
      </c>
      <c r="AE21" s="31">
        <f t="shared" si="16"/>
        <v>0</v>
      </c>
      <c r="AF21" s="31">
        <f t="shared" si="16"/>
        <v>90000</v>
      </c>
      <c r="AG21" s="31">
        <f t="shared" si="16"/>
        <v>0</v>
      </c>
      <c r="AH21" s="31">
        <f t="shared" si="16"/>
        <v>15823.1</v>
      </c>
      <c r="AI21" s="31">
        <f t="shared" si="16"/>
        <v>0</v>
      </c>
      <c r="AJ21" s="31">
        <f t="shared" si="16"/>
        <v>30000</v>
      </c>
      <c r="AK21" s="31">
        <f t="shared" si="16"/>
        <v>0</v>
      </c>
      <c r="AL21" s="31">
        <f>SUM(AL16:AL20)</f>
        <v>48071.1</v>
      </c>
      <c r="AM21" s="31">
        <f t="shared" ref="AM21:AO21" si="17">SUM(AM16:AM20)</f>
        <v>0</v>
      </c>
      <c r="AN21" s="31">
        <f t="shared" si="17"/>
        <v>120000</v>
      </c>
      <c r="AO21" s="31">
        <f t="shared" si="17"/>
        <v>0</v>
      </c>
      <c r="AP21" s="31">
        <f>SUM(AP16:AP20)</f>
        <v>3400</v>
      </c>
      <c r="AQ21" s="31">
        <f t="shared" ref="AQ21:BE21" si="18">SUM(AQ16:AQ20)</f>
        <v>0</v>
      </c>
      <c r="AR21" s="31">
        <f t="shared" si="18"/>
        <v>30000</v>
      </c>
      <c r="AS21" s="31">
        <f>SUM(AS16:AS20)</f>
        <v>0</v>
      </c>
      <c r="AT21" s="31">
        <f t="shared" si="18"/>
        <v>11668</v>
      </c>
      <c r="AU21" s="31">
        <f t="shared" si="18"/>
        <v>0</v>
      </c>
      <c r="AV21" s="31">
        <f t="shared" si="18"/>
        <v>0</v>
      </c>
      <c r="AW21" s="31">
        <f t="shared" si="18"/>
        <v>0</v>
      </c>
      <c r="AX21" s="31">
        <f t="shared" si="18"/>
        <v>1265</v>
      </c>
      <c r="AY21" s="31">
        <f t="shared" si="18"/>
        <v>0</v>
      </c>
      <c r="AZ21" s="31">
        <f t="shared" si="18"/>
        <v>0</v>
      </c>
      <c r="BA21" s="31">
        <f t="shared" si="18"/>
        <v>0</v>
      </c>
      <c r="BB21" s="31">
        <f t="shared" si="18"/>
        <v>16333</v>
      </c>
      <c r="BC21" s="31">
        <f t="shared" si="18"/>
        <v>0</v>
      </c>
      <c r="BD21" s="31">
        <f t="shared" si="18"/>
        <v>30000</v>
      </c>
      <c r="BE21" s="31">
        <f t="shared" si="18"/>
        <v>0</v>
      </c>
      <c r="BF21" s="31">
        <f>SUM(BF16:BF20)</f>
        <v>0</v>
      </c>
      <c r="BG21" s="31">
        <f t="shared" ref="BG21:BK21" si="19">SUM(BG16:BG20)</f>
        <v>0</v>
      </c>
      <c r="BH21" s="31">
        <f t="shared" si="19"/>
        <v>802</v>
      </c>
      <c r="BI21" s="31">
        <f t="shared" si="19"/>
        <v>0</v>
      </c>
      <c r="BJ21" s="31">
        <f t="shared" si="19"/>
        <v>35905</v>
      </c>
      <c r="BK21" s="31">
        <f t="shared" si="19"/>
        <v>387559.94</v>
      </c>
      <c r="BL21" s="31">
        <f>SUM(BL16:BL20)</f>
        <v>36707</v>
      </c>
      <c r="BM21" s="31">
        <f>SUM(BM16:BM20)</f>
        <v>387559.94</v>
      </c>
      <c r="BN21" s="34"/>
    </row>
    <row r="22" spans="1:66" s="25" customFormat="1" ht="18" x14ac:dyDescent="0.35">
      <c r="A22" s="29"/>
      <c r="C22" s="29"/>
      <c r="D22" s="29"/>
      <c r="E22" s="29"/>
      <c r="F22" s="29"/>
      <c r="G22" s="29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</row>
    <row r="23" spans="1:66" s="25" customFormat="1" ht="18" x14ac:dyDescent="0.35">
      <c r="A23" s="29"/>
      <c r="C23" s="29"/>
      <c r="D23" s="29"/>
      <c r="E23" s="29"/>
      <c r="F23" s="29"/>
      <c r="G23" s="29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</row>
    <row r="24" spans="1:66" s="25" customFormat="1" ht="18" x14ac:dyDescent="0.35">
      <c r="A24" s="29"/>
      <c r="C24" s="29"/>
      <c r="D24" s="29"/>
      <c r="E24" s="29"/>
      <c r="F24" s="29"/>
      <c r="G24" s="29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</row>
  </sheetData>
  <mergeCells count="41">
    <mergeCell ref="A13:A15"/>
    <mergeCell ref="B13:B15"/>
    <mergeCell ref="C13:C15"/>
    <mergeCell ref="D13:G13"/>
    <mergeCell ref="H13:H15"/>
    <mergeCell ref="D14:D15"/>
    <mergeCell ref="E14:E15"/>
    <mergeCell ref="F14:F15"/>
    <mergeCell ref="G14:G15"/>
    <mergeCell ref="A7:H7"/>
    <mergeCell ref="A8:G8"/>
    <mergeCell ref="B9:G9"/>
    <mergeCell ref="A10:I10"/>
    <mergeCell ref="H8:I8"/>
    <mergeCell ref="A1:I1"/>
    <mergeCell ref="B2:I2"/>
    <mergeCell ref="B3:I3"/>
    <mergeCell ref="B5:I5"/>
    <mergeCell ref="A6:I6"/>
    <mergeCell ref="J13:Y13"/>
    <mergeCell ref="I13:I15"/>
    <mergeCell ref="BN13:BN15"/>
    <mergeCell ref="J14:M14"/>
    <mergeCell ref="N14:Q14"/>
    <mergeCell ref="R14:U14"/>
    <mergeCell ref="V14:Y14"/>
    <mergeCell ref="Z13:AO13"/>
    <mergeCell ref="Z14:AC14"/>
    <mergeCell ref="AD14:AG14"/>
    <mergeCell ref="AL14:AO14"/>
    <mergeCell ref="AH14:AK14"/>
    <mergeCell ref="AP13:BE13"/>
    <mergeCell ref="AP14:AS14"/>
    <mergeCell ref="AT14:AW14"/>
    <mergeCell ref="BF13:BM13"/>
    <mergeCell ref="AX14:BA14"/>
    <mergeCell ref="BF14:BG14"/>
    <mergeCell ref="BH14:BI14"/>
    <mergeCell ref="BJ14:BK14"/>
    <mergeCell ref="BL14:BM14"/>
    <mergeCell ref="BB14:BE14"/>
  </mergeCells>
  <pageMargins left="0.31496062992125984" right="0.31496062992125984" top="0.74803149606299213" bottom="0.35433070866141736" header="0.31496062992125984" footer="0.31496062992125984"/>
  <pageSetup scale="65" orientation="landscape" r:id="rId1"/>
  <rowBreaks count="1" manualBreakCount="1">
    <brk id="17" max="8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D933E-D471-4904-B9AE-13F0A27EEC1D}">
  <dimension ref="A1:BN28"/>
  <sheetViews>
    <sheetView zoomScale="70" zoomScaleNormal="70" workbookViewId="0">
      <selection activeCell="K9" sqref="K9"/>
    </sheetView>
  </sheetViews>
  <sheetFormatPr defaultColWidth="8.875" defaultRowHeight="15.75" x14ac:dyDescent="0.3"/>
  <cols>
    <col min="1" max="1" width="5.25" style="2" customWidth="1"/>
    <col min="2" max="2" width="64" style="7" customWidth="1"/>
    <col min="3" max="3" width="11.25" style="2" customWidth="1"/>
    <col min="4" max="4" width="14.75" style="2" customWidth="1"/>
    <col min="5" max="5" width="16" style="2" customWidth="1"/>
    <col min="6" max="6" width="13" style="2" customWidth="1"/>
    <col min="7" max="7" width="14" style="2" customWidth="1"/>
    <col min="8" max="8" width="36.75" style="1" customWidth="1"/>
    <col min="9" max="9" width="27.375" style="1" customWidth="1"/>
    <col min="10" max="12" width="11.25" style="9" customWidth="1"/>
    <col min="13" max="14" width="11.25" style="11" customWidth="1"/>
    <col min="15" max="21" width="11.25" style="9" customWidth="1"/>
    <col min="22" max="65" width="11.25" style="13" customWidth="1"/>
    <col min="66" max="66" width="55.5" style="10" customWidth="1"/>
    <col min="67" max="67" width="11.25" style="1" customWidth="1"/>
    <col min="68" max="16384" width="8.875" style="1"/>
  </cols>
  <sheetData>
    <row r="1" spans="1:66" ht="36" customHeight="1" x14ac:dyDescent="0.3">
      <c r="A1" s="54" t="s">
        <v>33</v>
      </c>
      <c r="B1" s="54"/>
      <c r="C1" s="54"/>
      <c r="D1" s="54"/>
      <c r="E1" s="54"/>
      <c r="F1" s="54"/>
      <c r="G1" s="54"/>
      <c r="H1" s="54"/>
      <c r="I1" s="54"/>
    </row>
    <row r="2" spans="1:66" ht="51.75" customHeight="1" x14ac:dyDescent="0.3">
      <c r="A2" s="33"/>
      <c r="B2" s="55" t="s">
        <v>13</v>
      </c>
      <c r="C2" s="55"/>
      <c r="D2" s="55"/>
      <c r="E2" s="55"/>
      <c r="F2" s="55"/>
      <c r="G2" s="55"/>
      <c r="H2" s="55"/>
      <c r="I2" s="55"/>
    </row>
    <row r="3" spans="1:66" ht="55.5" customHeight="1" x14ac:dyDescent="0.3">
      <c r="A3" s="33"/>
      <c r="B3" s="56" t="s">
        <v>14</v>
      </c>
      <c r="C3" s="56"/>
      <c r="D3" s="56"/>
      <c r="E3" s="56"/>
      <c r="F3" s="56"/>
      <c r="G3" s="56"/>
      <c r="H3" s="56"/>
      <c r="I3" s="56"/>
    </row>
    <row r="4" spans="1:66" ht="9" customHeight="1" x14ac:dyDescent="0.3">
      <c r="A4" s="33"/>
      <c r="B4" s="35"/>
      <c r="C4" s="33"/>
      <c r="D4" s="33"/>
      <c r="E4" s="33"/>
      <c r="F4" s="33"/>
      <c r="G4" s="33"/>
      <c r="H4" s="4"/>
      <c r="I4" s="4"/>
    </row>
    <row r="5" spans="1:66" ht="113.45" customHeight="1" x14ac:dyDescent="0.3">
      <c r="A5" s="3"/>
      <c r="B5" s="55" t="s">
        <v>61</v>
      </c>
      <c r="C5" s="55"/>
      <c r="D5" s="55"/>
      <c r="E5" s="55"/>
      <c r="F5" s="55"/>
      <c r="G5" s="55"/>
      <c r="H5" s="55"/>
      <c r="I5" s="55"/>
    </row>
    <row r="6" spans="1:66" ht="96.75" customHeight="1" x14ac:dyDescent="0.3">
      <c r="A6" s="55" t="s">
        <v>62</v>
      </c>
      <c r="B6" s="55"/>
      <c r="C6" s="55"/>
      <c r="D6" s="55"/>
      <c r="E6" s="55"/>
      <c r="F6" s="55"/>
      <c r="G6" s="55"/>
      <c r="H6" s="55"/>
      <c r="I6" s="55"/>
    </row>
    <row r="7" spans="1:66" ht="7.5" customHeight="1" x14ac:dyDescent="0.3">
      <c r="A7" s="57"/>
      <c r="B7" s="57"/>
      <c r="C7" s="57"/>
      <c r="D7" s="57"/>
      <c r="E7" s="57"/>
      <c r="F7" s="57"/>
      <c r="G7" s="57"/>
      <c r="H7" s="57"/>
      <c r="I7" s="4"/>
    </row>
    <row r="8" spans="1:66" ht="49.5" customHeight="1" x14ac:dyDescent="0.3">
      <c r="A8" s="58" t="s">
        <v>9</v>
      </c>
      <c r="B8" s="58"/>
      <c r="C8" s="58"/>
      <c r="D8" s="58"/>
      <c r="E8" s="58"/>
      <c r="F8" s="58"/>
      <c r="G8" s="58"/>
      <c r="H8" s="59" t="s">
        <v>28</v>
      </c>
      <c r="I8" s="59"/>
    </row>
    <row r="9" spans="1:66" ht="36" customHeight="1" x14ac:dyDescent="0.3">
      <c r="A9" s="5"/>
      <c r="B9" s="58" t="s">
        <v>10</v>
      </c>
      <c r="C9" s="58"/>
      <c r="D9" s="58"/>
      <c r="E9" s="58"/>
      <c r="F9" s="58"/>
      <c r="G9" s="58"/>
      <c r="H9" s="58" t="s">
        <v>35</v>
      </c>
      <c r="I9" s="58"/>
    </row>
    <row r="10" spans="1:66" ht="42.75" customHeight="1" x14ac:dyDescent="0.3">
      <c r="A10" s="58" t="s">
        <v>27</v>
      </c>
      <c r="B10" s="58"/>
      <c r="C10" s="58"/>
      <c r="D10" s="58"/>
      <c r="E10" s="58"/>
      <c r="F10" s="58"/>
      <c r="G10" s="58"/>
      <c r="H10" s="58"/>
      <c r="I10" s="58"/>
    </row>
    <row r="11" spans="1:66" ht="9.75" customHeight="1" x14ac:dyDescent="0.3">
      <c r="A11" s="6"/>
      <c r="B11" s="8"/>
      <c r="C11" s="6"/>
      <c r="D11" s="6"/>
      <c r="E11" s="6"/>
      <c r="F11" s="6"/>
      <c r="G11" s="6"/>
      <c r="H11" s="6"/>
      <c r="I11" s="6"/>
    </row>
    <row r="13" spans="1:66" s="21" customFormat="1" ht="50.25" customHeight="1" x14ac:dyDescent="0.25">
      <c r="A13" s="60" t="s">
        <v>0</v>
      </c>
      <c r="B13" s="60" t="s">
        <v>25</v>
      </c>
      <c r="C13" s="53" t="s">
        <v>1</v>
      </c>
      <c r="D13" s="53" t="s">
        <v>24</v>
      </c>
      <c r="E13" s="53"/>
      <c r="F13" s="53"/>
      <c r="G13" s="53"/>
      <c r="H13" s="53" t="s">
        <v>8</v>
      </c>
      <c r="I13" s="63" t="s">
        <v>2</v>
      </c>
      <c r="J13" s="52" t="s">
        <v>80</v>
      </c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49" t="s">
        <v>81</v>
      </c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1"/>
      <c r="AP13" s="49" t="s">
        <v>86</v>
      </c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1"/>
      <c r="BF13" s="49" t="s">
        <v>92</v>
      </c>
      <c r="BG13" s="50"/>
      <c r="BH13" s="50"/>
      <c r="BI13" s="50"/>
      <c r="BJ13" s="50"/>
      <c r="BK13" s="50"/>
      <c r="BL13" s="50"/>
      <c r="BM13" s="51"/>
      <c r="BN13" s="52" t="s">
        <v>73</v>
      </c>
    </row>
    <row r="14" spans="1:66" s="21" customFormat="1" ht="64.5" customHeight="1" x14ac:dyDescent="0.25">
      <c r="A14" s="61"/>
      <c r="B14" s="61"/>
      <c r="C14" s="53"/>
      <c r="D14" s="60" t="s">
        <v>3</v>
      </c>
      <c r="E14" s="60" t="s">
        <v>6</v>
      </c>
      <c r="F14" s="60" t="s">
        <v>12</v>
      </c>
      <c r="G14" s="60" t="s">
        <v>11</v>
      </c>
      <c r="H14" s="53"/>
      <c r="I14" s="63"/>
      <c r="J14" s="52" t="s">
        <v>69</v>
      </c>
      <c r="K14" s="52"/>
      <c r="L14" s="52"/>
      <c r="M14" s="52"/>
      <c r="N14" s="52" t="s">
        <v>70</v>
      </c>
      <c r="O14" s="52"/>
      <c r="P14" s="52"/>
      <c r="Q14" s="52"/>
      <c r="R14" s="52" t="s">
        <v>71</v>
      </c>
      <c r="S14" s="52"/>
      <c r="T14" s="52"/>
      <c r="U14" s="52"/>
      <c r="V14" s="52" t="s">
        <v>7</v>
      </c>
      <c r="W14" s="52"/>
      <c r="X14" s="52"/>
      <c r="Y14" s="52"/>
      <c r="Z14" s="49" t="s">
        <v>77</v>
      </c>
      <c r="AA14" s="50"/>
      <c r="AB14" s="50"/>
      <c r="AC14" s="51"/>
      <c r="AD14" s="49" t="s">
        <v>78</v>
      </c>
      <c r="AE14" s="50"/>
      <c r="AF14" s="50"/>
      <c r="AG14" s="51"/>
      <c r="AH14" s="49" t="s">
        <v>79</v>
      </c>
      <c r="AI14" s="50"/>
      <c r="AJ14" s="50"/>
      <c r="AK14" s="51"/>
      <c r="AL14" s="49" t="s">
        <v>7</v>
      </c>
      <c r="AM14" s="50"/>
      <c r="AN14" s="50"/>
      <c r="AO14" s="51"/>
      <c r="AP14" s="49" t="s">
        <v>88</v>
      </c>
      <c r="AQ14" s="50"/>
      <c r="AR14" s="50"/>
      <c r="AS14" s="51"/>
      <c r="AT14" s="49" t="s">
        <v>89</v>
      </c>
      <c r="AU14" s="50"/>
      <c r="AV14" s="50"/>
      <c r="AW14" s="51"/>
      <c r="AX14" s="49" t="s">
        <v>87</v>
      </c>
      <c r="AY14" s="50"/>
      <c r="AZ14" s="50"/>
      <c r="BA14" s="51"/>
      <c r="BB14" s="49" t="s">
        <v>7</v>
      </c>
      <c r="BC14" s="50"/>
      <c r="BD14" s="50"/>
      <c r="BE14" s="51"/>
      <c r="BF14" s="49" t="s">
        <v>93</v>
      </c>
      <c r="BG14" s="51"/>
      <c r="BH14" s="49" t="s">
        <v>94</v>
      </c>
      <c r="BI14" s="51"/>
      <c r="BJ14" s="49" t="s">
        <v>95</v>
      </c>
      <c r="BK14" s="51"/>
      <c r="BL14" s="49" t="s">
        <v>7</v>
      </c>
      <c r="BM14" s="51"/>
      <c r="BN14" s="52"/>
    </row>
    <row r="15" spans="1:66" s="21" customFormat="1" ht="75.75" customHeight="1" x14ac:dyDescent="0.25">
      <c r="A15" s="62"/>
      <c r="B15" s="62"/>
      <c r="C15" s="53"/>
      <c r="D15" s="62"/>
      <c r="E15" s="62"/>
      <c r="F15" s="62"/>
      <c r="G15" s="62"/>
      <c r="H15" s="53"/>
      <c r="I15" s="63"/>
      <c r="J15" s="20" t="s">
        <v>3</v>
      </c>
      <c r="K15" s="20" t="s">
        <v>6</v>
      </c>
      <c r="L15" s="20" t="s">
        <v>12</v>
      </c>
      <c r="M15" s="20" t="s">
        <v>11</v>
      </c>
      <c r="N15" s="20" t="s">
        <v>3</v>
      </c>
      <c r="O15" s="20" t="s">
        <v>6</v>
      </c>
      <c r="P15" s="20" t="s">
        <v>12</v>
      </c>
      <c r="Q15" s="20" t="s">
        <v>11</v>
      </c>
      <c r="R15" s="20" t="s">
        <v>3</v>
      </c>
      <c r="S15" s="20" t="s">
        <v>6</v>
      </c>
      <c r="T15" s="20" t="s">
        <v>12</v>
      </c>
      <c r="U15" s="20" t="s">
        <v>11</v>
      </c>
      <c r="V15" s="20" t="s">
        <v>3</v>
      </c>
      <c r="W15" s="20" t="s">
        <v>6</v>
      </c>
      <c r="X15" s="20" t="s">
        <v>12</v>
      </c>
      <c r="Y15" s="20" t="s">
        <v>11</v>
      </c>
      <c r="Z15" s="20" t="s">
        <v>3</v>
      </c>
      <c r="AA15" s="20" t="s">
        <v>6</v>
      </c>
      <c r="AB15" s="20" t="s">
        <v>12</v>
      </c>
      <c r="AC15" s="20" t="s">
        <v>11</v>
      </c>
      <c r="AD15" s="20" t="s">
        <v>3</v>
      </c>
      <c r="AE15" s="20" t="s">
        <v>6</v>
      </c>
      <c r="AF15" s="20" t="s">
        <v>12</v>
      </c>
      <c r="AG15" s="20" t="s">
        <v>11</v>
      </c>
      <c r="AH15" s="20" t="s">
        <v>3</v>
      </c>
      <c r="AI15" s="20" t="s">
        <v>6</v>
      </c>
      <c r="AJ15" s="20" t="s">
        <v>12</v>
      </c>
      <c r="AK15" s="20" t="s">
        <v>11</v>
      </c>
      <c r="AL15" s="20" t="s">
        <v>3</v>
      </c>
      <c r="AM15" s="20" t="s">
        <v>6</v>
      </c>
      <c r="AN15" s="20" t="s">
        <v>12</v>
      </c>
      <c r="AO15" s="20" t="s">
        <v>11</v>
      </c>
      <c r="AP15" s="20" t="s">
        <v>3</v>
      </c>
      <c r="AQ15" s="20" t="s">
        <v>6</v>
      </c>
      <c r="AR15" s="20" t="s">
        <v>12</v>
      </c>
      <c r="AS15" s="20" t="s">
        <v>11</v>
      </c>
      <c r="AT15" s="20" t="s">
        <v>3</v>
      </c>
      <c r="AU15" s="20" t="s">
        <v>6</v>
      </c>
      <c r="AV15" s="20" t="s">
        <v>12</v>
      </c>
      <c r="AW15" s="20" t="s">
        <v>11</v>
      </c>
      <c r="AX15" s="20" t="s">
        <v>3</v>
      </c>
      <c r="AY15" s="20" t="s">
        <v>6</v>
      </c>
      <c r="AZ15" s="20" t="s">
        <v>12</v>
      </c>
      <c r="BA15" s="20" t="s">
        <v>11</v>
      </c>
      <c r="BB15" s="20" t="s">
        <v>3</v>
      </c>
      <c r="BC15" s="20" t="s">
        <v>6</v>
      </c>
      <c r="BD15" s="20" t="s">
        <v>12</v>
      </c>
      <c r="BE15" s="20" t="s">
        <v>11</v>
      </c>
      <c r="BF15" s="20" t="s">
        <v>3</v>
      </c>
      <c r="BG15" s="20" t="s">
        <v>11</v>
      </c>
      <c r="BH15" s="20" t="s">
        <v>3</v>
      </c>
      <c r="BI15" s="20" t="s">
        <v>11</v>
      </c>
      <c r="BJ15" s="20" t="s">
        <v>3</v>
      </c>
      <c r="BK15" s="20" t="s">
        <v>11</v>
      </c>
      <c r="BL15" s="20" t="s">
        <v>3</v>
      </c>
      <c r="BM15" s="20" t="s">
        <v>11</v>
      </c>
      <c r="BN15" s="52"/>
    </row>
    <row r="16" spans="1:66" s="25" customFormat="1" ht="86.25" customHeight="1" x14ac:dyDescent="0.35">
      <c r="A16" s="22">
        <v>1</v>
      </c>
      <c r="B16" s="14" t="s">
        <v>63</v>
      </c>
      <c r="C16" s="16">
        <f>D16+E16+F16+G16</f>
        <v>14000</v>
      </c>
      <c r="D16" s="16">
        <f>4000+10000</f>
        <v>14000</v>
      </c>
      <c r="E16" s="17"/>
      <c r="F16" s="17"/>
      <c r="G16" s="15"/>
      <c r="H16" s="14" t="s">
        <v>48</v>
      </c>
      <c r="I16" s="15" t="s">
        <v>18</v>
      </c>
      <c r="J16" s="22"/>
      <c r="K16" s="38"/>
      <c r="L16" s="38"/>
      <c r="M16" s="22"/>
      <c r="N16" s="22"/>
      <c r="O16" s="38"/>
      <c r="P16" s="38"/>
      <c r="Q16" s="38"/>
      <c r="R16" s="38"/>
      <c r="S16" s="38"/>
      <c r="T16" s="38"/>
      <c r="U16" s="38"/>
      <c r="V16" s="23">
        <f>J16+N16+R16</f>
        <v>0</v>
      </c>
      <c r="W16" s="23">
        <f>K16+O16+S16</f>
        <v>0</v>
      </c>
      <c r="X16" s="23">
        <f>L16+P16+T16</f>
        <v>0</v>
      </c>
      <c r="Y16" s="23">
        <f>M16+Q16+U16</f>
        <v>0</v>
      </c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>
        <f>Z16+AD16+AH16</f>
        <v>0</v>
      </c>
      <c r="AM16" s="23">
        <f>AA16+AE16+AI16</f>
        <v>0</v>
      </c>
      <c r="AN16" s="23">
        <f>AB16+AF16+AJ16</f>
        <v>0</v>
      </c>
      <c r="AO16" s="23">
        <f>AC16+AG16+AK16</f>
        <v>0</v>
      </c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>
        <f>AP16+AT16+AX16</f>
        <v>0</v>
      </c>
      <c r="BC16" s="23">
        <f>AQ16+AU16+AY16</f>
        <v>0</v>
      </c>
      <c r="BD16" s="23">
        <f>AR16+AV16+AZ16</f>
        <v>0</v>
      </c>
      <c r="BE16" s="23">
        <f>AS16+AW16+BA16</f>
        <v>0</v>
      </c>
      <c r="BF16" s="23"/>
      <c r="BG16" s="23"/>
      <c r="BH16" s="23"/>
      <c r="BI16" s="23"/>
      <c r="BJ16" s="23"/>
      <c r="BK16" s="23"/>
      <c r="BL16" s="23">
        <f>BF16+BH16+BJ16</f>
        <v>0</v>
      </c>
      <c r="BM16" s="23">
        <f>BG16+BI16+BK16</f>
        <v>0</v>
      </c>
      <c r="BN16" s="39"/>
    </row>
    <row r="17" spans="1:66" s="25" customFormat="1" ht="111.75" customHeight="1" x14ac:dyDescent="0.35">
      <c r="A17" s="22">
        <v>2</v>
      </c>
      <c r="B17" s="14" t="s">
        <v>82</v>
      </c>
      <c r="C17" s="16">
        <f>D17+E17+F17+G17</f>
        <v>40700</v>
      </c>
      <c r="D17" s="16">
        <f>500+7500+10000+30000+40000+15000+30000-92300</f>
        <v>40700</v>
      </c>
      <c r="E17" s="17"/>
      <c r="F17" s="17"/>
      <c r="G17" s="15"/>
      <c r="H17" s="40" t="s">
        <v>38</v>
      </c>
      <c r="I17" s="41" t="s">
        <v>39</v>
      </c>
      <c r="J17" s="42"/>
      <c r="K17" s="38"/>
      <c r="L17" s="38"/>
      <c r="M17" s="22"/>
      <c r="N17" s="22"/>
      <c r="O17" s="38"/>
      <c r="P17" s="38"/>
      <c r="Q17" s="38"/>
      <c r="R17" s="38"/>
      <c r="S17" s="38"/>
      <c r="T17" s="38"/>
      <c r="U17" s="38"/>
      <c r="V17" s="23">
        <f t="shared" ref="V17:V25" si="0">J17+N17+R17</f>
        <v>0</v>
      </c>
      <c r="W17" s="23">
        <f t="shared" ref="W17:W25" si="1">K17+O17+S17</f>
        <v>0</v>
      </c>
      <c r="X17" s="23">
        <f t="shared" ref="X17:X25" si="2">L17+P17+T17</f>
        <v>0</v>
      </c>
      <c r="Y17" s="23">
        <f t="shared" ref="Y17:Y25" si="3">M17+Q17+U17</f>
        <v>0</v>
      </c>
      <c r="Z17" s="23"/>
      <c r="AA17" s="23"/>
      <c r="AB17" s="23"/>
      <c r="AC17" s="23"/>
      <c r="AD17" s="23">
        <v>12780</v>
      </c>
      <c r="AE17" s="23"/>
      <c r="AF17" s="23"/>
      <c r="AG17" s="23"/>
      <c r="AH17" s="23"/>
      <c r="AI17" s="23"/>
      <c r="AJ17" s="23"/>
      <c r="AK17" s="23"/>
      <c r="AL17" s="23">
        <f t="shared" ref="AL17:AL25" si="4">Z17+AD17+AH17</f>
        <v>12780</v>
      </c>
      <c r="AM17" s="23">
        <f t="shared" ref="AM17:AM25" si="5">AA17+AE17+AI17</f>
        <v>0</v>
      </c>
      <c r="AN17" s="23">
        <f t="shared" ref="AN17:AN25" si="6">AB17+AF17+AJ17</f>
        <v>0</v>
      </c>
      <c r="AO17" s="23">
        <f t="shared" ref="AO17:AO25" si="7">AC17+AG17+AK17</f>
        <v>0</v>
      </c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>
        <f t="shared" ref="BB17:BB25" si="8">AP17+AT17+AX17</f>
        <v>0</v>
      </c>
      <c r="BC17" s="23">
        <f t="shared" ref="BC17:BC25" si="9">AQ17+AU17+AY17</f>
        <v>0</v>
      </c>
      <c r="BD17" s="23">
        <f t="shared" ref="BD17:BD25" si="10">AR17+AV17+AZ17</f>
        <v>0</v>
      </c>
      <c r="BE17" s="23">
        <f t="shared" ref="BE17:BE25" si="11">AS17+AW17+BA17</f>
        <v>0</v>
      </c>
      <c r="BF17" s="23"/>
      <c r="BG17" s="23"/>
      <c r="BH17" s="23"/>
      <c r="BI17" s="23"/>
      <c r="BJ17" s="27">
        <f>7713+7370</f>
        <v>15083</v>
      </c>
      <c r="BK17" s="23"/>
      <c r="BL17" s="23">
        <f t="shared" ref="BL17:BL26" si="12">BF17+BH17+BJ17</f>
        <v>15083</v>
      </c>
      <c r="BM17" s="23">
        <f t="shared" ref="BM17:BM26" si="13">BG17+BI17+BK17</f>
        <v>0</v>
      </c>
      <c r="BN17" s="19" t="s">
        <v>100</v>
      </c>
    </row>
    <row r="18" spans="1:66" s="25" customFormat="1" ht="86.25" customHeight="1" x14ac:dyDescent="0.35">
      <c r="A18" s="22">
        <v>3</v>
      </c>
      <c r="B18" s="14" t="s">
        <v>54</v>
      </c>
      <c r="C18" s="16">
        <f t="shared" ref="C18:C23" si="14">D18+E18+F18+G18</f>
        <v>13500</v>
      </c>
      <c r="D18" s="16">
        <f>3000+2400+7500+300+300</f>
        <v>13500</v>
      </c>
      <c r="E18" s="17"/>
      <c r="F18" s="17"/>
      <c r="G18" s="15"/>
      <c r="H18" s="14" t="s">
        <v>20</v>
      </c>
      <c r="I18" s="15" t="s">
        <v>29</v>
      </c>
      <c r="J18" s="42"/>
      <c r="K18" s="38"/>
      <c r="L18" s="38"/>
      <c r="M18" s="22"/>
      <c r="N18" s="22"/>
      <c r="O18" s="38"/>
      <c r="P18" s="38"/>
      <c r="Q18" s="38"/>
      <c r="R18" s="38"/>
      <c r="S18" s="38"/>
      <c r="T18" s="38"/>
      <c r="U18" s="38"/>
      <c r="V18" s="23">
        <f t="shared" si="0"/>
        <v>0</v>
      </c>
      <c r="W18" s="23">
        <f t="shared" si="1"/>
        <v>0</v>
      </c>
      <c r="X18" s="23">
        <f t="shared" si="2"/>
        <v>0</v>
      </c>
      <c r="Y18" s="23">
        <f t="shared" si="3"/>
        <v>0</v>
      </c>
      <c r="Z18" s="23"/>
      <c r="AA18" s="23"/>
      <c r="AB18" s="23"/>
      <c r="AC18" s="23"/>
      <c r="AD18" s="23">
        <v>720</v>
      </c>
      <c r="AE18" s="23"/>
      <c r="AF18" s="23"/>
      <c r="AG18" s="23"/>
      <c r="AH18" s="23">
        <v>480</v>
      </c>
      <c r="AI18" s="23"/>
      <c r="AJ18" s="23"/>
      <c r="AK18" s="23"/>
      <c r="AL18" s="23">
        <f t="shared" si="4"/>
        <v>1200</v>
      </c>
      <c r="AM18" s="23">
        <f t="shared" si="5"/>
        <v>0</v>
      </c>
      <c r="AN18" s="23">
        <f t="shared" si="6"/>
        <v>0</v>
      </c>
      <c r="AO18" s="23">
        <f t="shared" si="7"/>
        <v>0</v>
      </c>
      <c r="AP18" s="23">
        <v>280.10000000000002</v>
      </c>
      <c r="AQ18" s="23"/>
      <c r="AR18" s="23"/>
      <c r="AS18" s="23"/>
      <c r="AT18" s="23"/>
      <c r="AU18" s="23"/>
      <c r="AV18" s="23"/>
      <c r="AW18" s="23"/>
      <c r="AX18" s="23">
        <v>499.55</v>
      </c>
      <c r="AY18" s="23"/>
      <c r="AZ18" s="23"/>
      <c r="BA18" s="23"/>
      <c r="BB18" s="23">
        <f t="shared" si="8"/>
        <v>779.65000000000009</v>
      </c>
      <c r="BC18" s="23">
        <f t="shared" si="9"/>
        <v>0</v>
      </c>
      <c r="BD18" s="23">
        <f t="shared" si="10"/>
        <v>0</v>
      </c>
      <c r="BE18" s="23">
        <f t="shared" si="11"/>
        <v>0</v>
      </c>
      <c r="BF18" s="43">
        <v>240</v>
      </c>
      <c r="BG18" s="23"/>
      <c r="BH18" s="43">
        <v>240</v>
      </c>
      <c r="BI18" s="23"/>
      <c r="BJ18" s="27">
        <f>3744+240</f>
        <v>3984</v>
      </c>
      <c r="BK18" s="23"/>
      <c r="BL18" s="23">
        <f t="shared" si="12"/>
        <v>4464</v>
      </c>
      <c r="BM18" s="23">
        <f t="shared" si="13"/>
        <v>0</v>
      </c>
      <c r="BN18" s="19" t="s">
        <v>101</v>
      </c>
    </row>
    <row r="19" spans="1:66" s="25" customFormat="1" ht="66.75" customHeight="1" x14ac:dyDescent="0.35">
      <c r="A19" s="22">
        <v>4</v>
      </c>
      <c r="B19" s="14" t="s">
        <v>55</v>
      </c>
      <c r="C19" s="16">
        <f>D19+E19+F19+G19</f>
        <v>8000</v>
      </c>
      <c r="D19" s="16">
        <f>10000-2000</f>
        <v>8000</v>
      </c>
      <c r="E19" s="17"/>
      <c r="F19" s="17"/>
      <c r="G19" s="15"/>
      <c r="H19" s="37" t="s">
        <v>56</v>
      </c>
      <c r="I19" s="44" t="s">
        <v>57</v>
      </c>
      <c r="J19" s="42"/>
      <c r="K19" s="38"/>
      <c r="L19" s="38"/>
      <c r="M19" s="22"/>
      <c r="N19" s="22"/>
      <c r="O19" s="38"/>
      <c r="P19" s="38"/>
      <c r="Q19" s="38"/>
      <c r="R19" s="38"/>
      <c r="S19" s="38"/>
      <c r="T19" s="38"/>
      <c r="U19" s="38"/>
      <c r="V19" s="23">
        <f t="shared" si="0"/>
        <v>0</v>
      </c>
      <c r="W19" s="23">
        <f t="shared" si="1"/>
        <v>0</v>
      </c>
      <c r="X19" s="23">
        <f t="shared" si="2"/>
        <v>0</v>
      </c>
      <c r="Y19" s="23">
        <f t="shared" si="3"/>
        <v>0</v>
      </c>
      <c r="Z19" s="23"/>
      <c r="AA19" s="23"/>
      <c r="AB19" s="23"/>
      <c r="AC19" s="23"/>
      <c r="AD19" s="23">
        <v>4145.41</v>
      </c>
      <c r="AE19" s="23"/>
      <c r="AF19" s="23"/>
      <c r="AG19" s="23"/>
      <c r="AH19" s="23"/>
      <c r="AI19" s="23"/>
      <c r="AJ19" s="23"/>
      <c r="AK19" s="23"/>
      <c r="AL19" s="23">
        <f t="shared" si="4"/>
        <v>4145.41</v>
      </c>
      <c r="AM19" s="23">
        <f t="shared" si="5"/>
        <v>0</v>
      </c>
      <c r="AN19" s="23">
        <f t="shared" si="6"/>
        <v>0</v>
      </c>
      <c r="AO19" s="23">
        <f t="shared" si="7"/>
        <v>0</v>
      </c>
      <c r="AP19" s="27">
        <v>1020.4799999999996</v>
      </c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>
        <f t="shared" si="8"/>
        <v>1020.4799999999996</v>
      </c>
      <c r="BC19" s="23">
        <f t="shared" si="9"/>
        <v>0</v>
      </c>
      <c r="BD19" s="23">
        <f t="shared" si="10"/>
        <v>0</v>
      </c>
      <c r="BE19" s="23">
        <f t="shared" si="11"/>
        <v>0</v>
      </c>
      <c r="BF19" s="43">
        <v>2806.12</v>
      </c>
      <c r="BG19" s="36">
        <v>3571.4000000000015</v>
      </c>
      <c r="BH19" s="23"/>
      <c r="BI19" s="36">
        <v>3443.8499999999985</v>
      </c>
      <c r="BJ19" s="23"/>
      <c r="BK19" s="36">
        <v>7376.2199999999993</v>
      </c>
      <c r="BL19" s="23">
        <f t="shared" si="12"/>
        <v>2806.12</v>
      </c>
      <c r="BM19" s="23">
        <f t="shared" si="13"/>
        <v>14391.47</v>
      </c>
      <c r="BN19" s="19" t="s">
        <v>84</v>
      </c>
    </row>
    <row r="20" spans="1:66" s="25" customFormat="1" ht="99.75" customHeight="1" x14ac:dyDescent="0.35">
      <c r="A20" s="22">
        <v>5</v>
      </c>
      <c r="B20" s="14" t="s">
        <v>51</v>
      </c>
      <c r="C20" s="16">
        <f>D20+E20+F20+G20</f>
        <v>9500</v>
      </c>
      <c r="D20" s="16">
        <f>3000+7500+3000-4000</f>
        <v>9500</v>
      </c>
      <c r="E20" s="17"/>
      <c r="F20" s="17"/>
      <c r="G20" s="15"/>
      <c r="H20" s="14" t="s">
        <v>53</v>
      </c>
      <c r="I20" s="15" t="s">
        <v>52</v>
      </c>
      <c r="J20" s="42"/>
      <c r="K20" s="38"/>
      <c r="L20" s="38"/>
      <c r="M20" s="22"/>
      <c r="N20" s="22"/>
      <c r="O20" s="38"/>
      <c r="P20" s="38"/>
      <c r="Q20" s="38"/>
      <c r="R20" s="38"/>
      <c r="S20" s="38"/>
      <c r="T20" s="38"/>
      <c r="U20" s="38"/>
      <c r="V20" s="23">
        <f t="shared" si="0"/>
        <v>0</v>
      </c>
      <c r="W20" s="23">
        <f t="shared" si="1"/>
        <v>0</v>
      </c>
      <c r="X20" s="23">
        <f t="shared" si="2"/>
        <v>0</v>
      </c>
      <c r="Y20" s="23">
        <f t="shared" si="3"/>
        <v>0</v>
      </c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>
        <f t="shared" si="4"/>
        <v>0</v>
      </c>
      <c r="AM20" s="23">
        <f t="shared" si="5"/>
        <v>0</v>
      </c>
      <c r="AN20" s="23">
        <f t="shared" si="6"/>
        <v>0</v>
      </c>
      <c r="AO20" s="23">
        <f t="shared" si="7"/>
        <v>0</v>
      </c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>
        <f t="shared" si="8"/>
        <v>0</v>
      </c>
      <c r="BC20" s="23">
        <f t="shared" si="9"/>
        <v>0</v>
      </c>
      <c r="BD20" s="23">
        <f t="shared" si="10"/>
        <v>0</v>
      </c>
      <c r="BE20" s="23">
        <f t="shared" si="11"/>
        <v>0</v>
      </c>
      <c r="BF20" s="23"/>
      <c r="BG20" s="23"/>
      <c r="BH20" s="23"/>
      <c r="BI20" s="23"/>
      <c r="BJ20" s="27">
        <f>3251+4088.28</f>
        <v>7339.2800000000007</v>
      </c>
      <c r="BK20" s="23"/>
      <c r="BL20" s="23">
        <f t="shared" si="12"/>
        <v>7339.2800000000007</v>
      </c>
      <c r="BM20" s="23">
        <f t="shared" si="13"/>
        <v>0</v>
      </c>
      <c r="BN20" s="19" t="s">
        <v>102</v>
      </c>
    </row>
    <row r="21" spans="1:66" s="25" customFormat="1" ht="177.75" customHeight="1" x14ac:dyDescent="0.35">
      <c r="A21" s="22">
        <v>6</v>
      </c>
      <c r="B21" s="14" t="s">
        <v>49</v>
      </c>
      <c r="C21" s="16">
        <f t="shared" si="14"/>
        <v>22200</v>
      </c>
      <c r="D21" s="16">
        <f>22000+7000-2000-4800</f>
        <v>22200</v>
      </c>
      <c r="E21" s="17"/>
      <c r="F21" s="17"/>
      <c r="G21" s="15"/>
      <c r="H21" s="14" t="s">
        <v>19</v>
      </c>
      <c r="I21" s="15" t="s">
        <v>18</v>
      </c>
      <c r="J21" s="19"/>
      <c r="K21" s="38"/>
      <c r="L21" s="38"/>
      <c r="M21" s="22"/>
      <c r="N21" s="22"/>
      <c r="O21" s="38"/>
      <c r="P21" s="38"/>
      <c r="Q21" s="38"/>
      <c r="R21" s="45">
        <v>12000</v>
      </c>
      <c r="S21" s="38"/>
      <c r="T21" s="38"/>
      <c r="U21" s="38"/>
      <c r="V21" s="23">
        <f t="shared" si="0"/>
        <v>12000</v>
      </c>
      <c r="W21" s="23">
        <f t="shared" si="1"/>
        <v>0</v>
      </c>
      <c r="X21" s="23">
        <f t="shared" si="2"/>
        <v>0</v>
      </c>
      <c r="Y21" s="23">
        <f t="shared" si="3"/>
        <v>0</v>
      </c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>
        <f t="shared" si="4"/>
        <v>0</v>
      </c>
      <c r="AM21" s="23">
        <f t="shared" si="5"/>
        <v>0</v>
      </c>
      <c r="AN21" s="23">
        <f t="shared" si="6"/>
        <v>0</v>
      </c>
      <c r="AO21" s="23">
        <f t="shared" si="7"/>
        <v>0</v>
      </c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>
        <f t="shared" si="8"/>
        <v>0</v>
      </c>
      <c r="BC21" s="23">
        <f t="shared" si="9"/>
        <v>0</v>
      </c>
      <c r="BD21" s="23">
        <f t="shared" si="10"/>
        <v>0</v>
      </c>
      <c r="BE21" s="23">
        <f t="shared" si="11"/>
        <v>0</v>
      </c>
      <c r="BF21" s="23"/>
      <c r="BG21" s="23"/>
      <c r="BH21" s="23"/>
      <c r="BI21" s="23"/>
      <c r="BJ21" s="27">
        <v>7000</v>
      </c>
      <c r="BK21" s="23"/>
      <c r="BL21" s="23">
        <f t="shared" si="12"/>
        <v>7000</v>
      </c>
      <c r="BM21" s="23">
        <f t="shared" si="13"/>
        <v>0</v>
      </c>
      <c r="BN21" s="19" t="s">
        <v>103</v>
      </c>
    </row>
    <row r="22" spans="1:66" s="25" customFormat="1" ht="63.95" customHeight="1" x14ac:dyDescent="0.35">
      <c r="A22" s="22">
        <v>7</v>
      </c>
      <c r="B22" s="14" t="s">
        <v>50</v>
      </c>
      <c r="C22" s="16">
        <f t="shared" si="14"/>
        <v>7101</v>
      </c>
      <c r="D22" s="16">
        <f>8000+15000+4000-19899</f>
        <v>7101</v>
      </c>
      <c r="E22" s="17"/>
      <c r="F22" s="17"/>
      <c r="G22" s="15"/>
      <c r="H22" s="14" t="s">
        <v>20</v>
      </c>
      <c r="I22" s="15" t="s">
        <v>29</v>
      </c>
      <c r="J22" s="38"/>
      <c r="K22" s="38"/>
      <c r="L22" s="38"/>
      <c r="M22" s="22"/>
      <c r="N22" s="22"/>
      <c r="O22" s="38"/>
      <c r="P22" s="38"/>
      <c r="Q22" s="38"/>
      <c r="R22" s="38"/>
      <c r="S22" s="38"/>
      <c r="T22" s="38"/>
      <c r="U22" s="38"/>
      <c r="V22" s="23">
        <f t="shared" si="0"/>
        <v>0</v>
      </c>
      <c r="W22" s="23">
        <f t="shared" si="1"/>
        <v>0</v>
      </c>
      <c r="X22" s="23">
        <f t="shared" si="2"/>
        <v>0</v>
      </c>
      <c r="Y22" s="23">
        <f t="shared" si="3"/>
        <v>0</v>
      </c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>
        <f t="shared" si="4"/>
        <v>0</v>
      </c>
      <c r="AM22" s="23">
        <f t="shared" si="5"/>
        <v>0</v>
      </c>
      <c r="AN22" s="23">
        <f t="shared" si="6"/>
        <v>0</v>
      </c>
      <c r="AO22" s="23">
        <f t="shared" si="7"/>
        <v>0</v>
      </c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>
        <f t="shared" si="8"/>
        <v>0</v>
      </c>
      <c r="BC22" s="23">
        <f t="shared" si="9"/>
        <v>0</v>
      </c>
      <c r="BD22" s="23">
        <f t="shared" si="10"/>
        <v>0</v>
      </c>
      <c r="BE22" s="23">
        <f t="shared" si="11"/>
        <v>0</v>
      </c>
      <c r="BF22" s="23"/>
      <c r="BG22" s="23"/>
      <c r="BH22" s="23"/>
      <c r="BI22" s="23"/>
      <c r="BJ22" s="23"/>
      <c r="BK22" s="23"/>
      <c r="BL22" s="23">
        <f t="shared" si="12"/>
        <v>0</v>
      </c>
      <c r="BM22" s="23">
        <f t="shared" si="13"/>
        <v>0</v>
      </c>
      <c r="BN22" s="39"/>
    </row>
    <row r="23" spans="1:66" s="25" customFormat="1" ht="99" customHeight="1" x14ac:dyDescent="0.35">
      <c r="A23" s="22">
        <v>8</v>
      </c>
      <c r="B23" s="14" t="s">
        <v>30</v>
      </c>
      <c r="C23" s="16">
        <f t="shared" si="14"/>
        <v>56800</v>
      </c>
      <c r="D23" s="16">
        <f>50000+2000+4800</f>
        <v>56800</v>
      </c>
      <c r="E23" s="16"/>
      <c r="F23" s="16"/>
      <c r="G23" s="14"/>
      <c r="H23" s="14" t="s">
        <v>31</v>
      </c>
      <c r="I23" s="15" t="s">
        <v>58</v>
      </c>
      <c r="J23" s="19"/>
      <c r="K23" s="38"/>
      <c r="L23" s="38"/>
      <c r="M23" s="22"/>
      <c r="N23" s="22">
        <f>210</f>
        <v>210</v>
      </c>
      <c r="O23" s="38"/>
      <c r="P23" s="38"/>
      <c r="Q23" s="38"/>
      <c r="R23" s="45">
        <v>1968.75</v>
      </c>
      <c r="S23" s="38"/>
      <c r="T23" s="38"/>
      <c r="U23" s="38"/>
      <c r="V23" s="23">
        <f t="shared" si="0"/>
        <v>2178.75</v>
      </c>
      <c r="W23" s="23">
        <f t="shared" si="1"/>
        <v>0</v>
      </c>
      <c r="X23" s="23">
        <f t="shared" si="2"/>
        <v>0</v>
      </c>
      <c r="Y23" s="23">
        <f t="shared" si="3"/>
        <v>0</v>
      </c>
      <c r="Z23" s="27">
        <f>1670</f>
        <v>1670</v>
      </c>
      <c r="AA23" s="23"/>
      <c r="AB23" s="23"/>
      <c r="AC23" s="23"/>
      <c r="AD23" s="23">
        <v>5840</v>
      </c>
      <c r="AE23" s="23"/>
      <c r="AF23" s="23"/>
      <c r="AG23" s="23"/>
      <c r="AH23" s="27">
        <v>15632</v>
      </c>
      <c r="AI23" s="23"/>
      <c r="AJ23" s="23"/>
      <c r="AK23" s="23"/>
      <c r="AL23" s="23">
        <f t="shared" si="4"/>
        <v>23142</v>
      </c>
      <c r="AM23" s="23">
        <f t="shared" si="5"/>
        <v>0</v>
      </c>
      <c r="AN23" s="23">
        <f t="shared" si="6"/>
        <v>0</v>
      </c>
      <c r="AO23" s="23">
        <f t="shared" si="7"/>
        <v>0</v>
      </c>
      <c r="AP23" s="27">
        <v>1525</v>
      </c>
      <c r="AQ23" s="23"/>
      <c r="AR23" s="23"/>
      <c r="AS23" s="23"/>
      <c r="AT23" s="23"/>
      <c r="AU23" s="23"/>
      <c r="AV23" s="23"/>
      <c r="AW23" s="23"/>
      <c r="AX23" s="23">
        <f>4800+4755</f>
        <v>9555</v>
      </c>
      <c r="AY23" s="23"/>
      <c r="AZ23" s="23"/>
      <c r="BA23" s="23"/>
      <c r="BB23" s="23">
        <f t="shared" si="8"/>
        <v>11080</v>
      </c>
      <c r="BC23" s="23">
        <f t="shared" si="9"/>
        <v>0</v>
      </c>
      <c r="BD23" s="23">
        <f t="shared" si="10"/>
        <v>0</v>
      </c>
      <c r="BE23" s="23">
        <f t="shared" si="11"/>
        <v>0</v>
      </c>
      <c r="BF23" s="43">
        <v>4198</v>
      </c>
      <c r="BG23" s="23"/>
      <c r="BH23" s="27">
        <v>6545</v>
      </c>
      <c r="BI23" s="23"/>
      <c r="BJ23" s="27">
        <v>6027</v>
      </c>
      <c r="BK23" s="23"/>
      <c r="BL23" s="23">
        <f t="shared" si="12"/>
        <v>16770</v>
      </c>
      <c r="BM23" s="23">
        <f t="shared" si="13"/>
        <v>0</v>
      </c>
      <c r="BN23" s="19" t="s">
        <v>75</v>
      </c>
    </row>
    <row r="24" spans="1:66" s="25" customFormat="1" ht="99" customHeight="1" x14ac:dyDescent="0.35">
      <c r="A24" s="22">
        <v>9</v>
      </c>
      <c r="B24" s="14" t="s">
        <v>64</v>
      </c>
      <c r="C24" s="16">
        <f t="shared" ref="C24:C26" si="15">D24+E24+F24+G24</f>
        <v>30000</v>
      </c>
      <c r="D24" s="16"/>
      <c r="E24" s="16"/>
      <c r="F24" s="16"/>
      <c r="G24" s="14">
        <v>30000</v>
      </c>
      <c r="H24" s="37" t="s">
        <v>67</v>
      </c>
      <c r="I24" s="44" t="s">
        <v>68</v>
      </c>
      <c r="J24" s="46"/>
      <c r="K24" s="38"/>
      <c r="L24" s="38"/>
      <c r="M24" s="22"/>
      <c r="N24" s="22"/>
      <c r="O24" s="38"/>
      <c r="P24" s="38"/>
      <c r="Q24" s="38"/>
      <c r="R24" s="38"/>
      <c r="S24" s="38"/>
      <c r="T24" s="38"/>
      <c r="U24" s="38"/>
      <c r="V24" s="23">
        <f t="shared" si="0"/>
        <v>0</v>
      </c>
      <c r="W24" s="23">
        <f t="shared" si="1"/>
        <v>0</v>
      </c>
      <c r="X24" s="23">
        <f t="shared" si="2"/>
        <v>0</v>
      </c>
      <c r="Y24" s="23">
        <f t="shared" si="3"/>
        <v>0</v>
      </c>
      <c r="Z24" s="23"/>
      <c r="AA24" s="23"/>
      <c r="AB24" s="23"/>
      <c r="AC24" s="23"/>
      <c r="AD24" s="23"/>
      <c r="AE24" s="23"/>
      <c r="AF24" s="23"/>
      <c r="AG24" s="36">
        <v>7908.1</v>
      </c>
      <c r="AH24" s="23"/>
      <c r="AI24" s="23"/>
      <c r="AJ24" s="23"/>
      <c r="AK24" s="23">
        <v>4000</v>
      </c>
      <c r="AL24" s="23">
        <f t="shared" si="4"/>
        <v>0</v>
      </c>
      <c r="AM24" s="23">
        <f t="shared" si="5"/>
        <v>0</v>
      </c>
      <c r="AN24" s="23">
        <f t="shared" si="6"/>
        <v>0</v>
      </c>
      <c r="AO24" s="23">
        <f t="shared" si="7"/>
        <v>11908.1</v>
      </c>
      <c r="AP24" s="23"/>
      <c r="AQ24" s="23"/>
      <c r="AR24" s="23"/>
      <c r="AS24" s="23"/>
      <c r="AT24" s="23"/>
      <c r="AU24" s="23"/>
      <c r="AV24" s="23"/>
      <c r="AW24" s="36">
        <v>3698.9600000000009</v>
      </c>
      <c r="AX24" s="23"/>
      <c r="AY24" s="23"/>
      <c r="AZ24" s="23"/>
      <c r="BA24" s="23"/>
      <c r="BB24" s="23">
        <f t="shared" si="8"/>
        <v>0</v>
      </c>
      <c r="BC24" s="23">
        <f t="shared" si="9"/>
        <v>0</v>
      </c>
      <c r="BD24" s="23">
        <f t="shared" si="10"/>
        <v>0</v>
      </c>
      <c r="BE24" s="23">
        <f t="shared" si="11"/>
        <v>3698.9600000000009</v>
      </c>
      <c r="BF24" s="23"/>
      <c r="BG24" s="23"/>
      <c r="BH24" s="23"/>
      <c r="BI24" s="23"/>
      <c r="BJ24" s="23"/>
      <c r="BK24" s="23"/>
      <c r="BL24" s="23">
        <f t="shared" si="12"/>
        <v>0</v>
      </c>
      <c r="BM24" s="23">
        <f t="shared" si="13"/>
        <v>0</v>
      </c>
      <c r="BN24" s="19" t="s">
        <v>84</v>
      </c>
    </row>
    <row r="25" spans="1:66" s="25" customFormat="1" ht="99" customHeight="1" x14ac:dyDescent="0.35">
      <c r="A25" s="22">
        <v>10</v>
      </c>
      <c r="B25" s="14" t="s">
        <v>65</v>
      </c>
      <c r="C25" s="16">
        <f t="shared" si="15"/>
        <v>20000</v>
      </c>
      <c r="D25" s="16"/>
      <c r="E25" s="16"/>
      <c r="F25" s="16"/>
      <c r="G25" s="14">
        <v>20000</v>
      </c>
      <c r="H25" s="37" t="s">
        <v>67</v>
      </c>
      <c r="I25" s="44" t="s">
        <v>66</v>
      </c>
      <c r="J25" s="46"/>
      <c r="K25" s="38"/>
      <c r="L25" s="38"/>
      <c r="M25" s="22"/>
      <c r="N25" s="22"/>
      <c r="O25" s="38"/>
      <c r="P25" s="38"/>
      <c r="Q25" s="38"/>
      <c r="R25" s="38"/>
      <c r="S25" s="38"/>
      <c r="T25" s="38"/>
      <c r="U25" s="38"/>
      <c r="V25" s="23">
        <f t="shared" si="0"/>
        <v>0</v>
      </c>
      <c r="W25" s="23">
        <f t="shared" si="1"/>
        <v>0</v>
      </c>
      <c r="X25" s="23">
        <f t="shared" si="2"/>
        <v>0</v>
      </c>
      <c r="Y25" s="23">
        <f t="shared" si="3"/>
        <v>0</v>
      </c>
      <c r="Z25" s="23"/>
      <c r="AA25" s="23"/>
      <c r="AB25" s="23"/>
      <c r="AC25" s="23">
        <v>4300</v>
      </c>
      <c r="AD25" s="23"/>
      <c r="AE25" s="23"/>
      <c r="AF25" s="23"/>
      <c r="AG25" s="23">
        <v>6106.8</v>
      </c>
      <c r="AH25" s="23"/>
      <c r="AI25" s="23"/>
      <c r="AJ25" s="23"/>
      <c r="AK25" s="23"/>
      <c r="AL25" s="23">
        <f t="shared" si="4"/>
        <v>0</v>
      </c>
      <c r="AM25" s="23">
        <f t="shared" si="5"/>
        <v>0</v>
      </c>
      <c r="AN25" s="23">
        <f t="shared" si="6"/>
        <v>0</v>
      </c>
      <c r="AO25" s="23">
        <f t="shared" si="7"/>
        <v>10406.799999999999</v>
      </c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36">
        <v>5537</v>
      </c>
      <c r="BB25" s="23">
        <f t="shared" si="8"/>
        <v>0</v>
      </c>
      <c r="BC25" s="23">
        <f t="shared" si="9"/>
        <v>0</v>
      </c>
      <c r="BD25" s="23">
        <f t="shared" si="10"/>
        <v>0</v>
      </c>
      <c r="BE25" s="23">
        <f t="shared" si="11"/>
        <v>5537</v>
      </c>
      <c r="BF25" s="23"/>
      <c r="BG25" s="23"/>
      <c r="BH25" s="23"/>
      <c r="BI25" s="23"/>
      <c r="BJ25" s="23"/>
      <c r="BK25" s="23"/>
      <c r="BL25" s="23">
        <f t="shared" si="12"/>
        <v>0</v>
      </c>
      <c r="BM25" s="23">
        <f t="shared" si="13"/>
        <v>0</v>
      </c>
      <c r="BN25" s="19" t="s">
        <v>85</v>
      </c>
    </row>
    <row r="26" spans="1:66" s="25" customFormat="1" ht="99" customHeight="1" x14ac:dyDescent="0.35">
      <c r="A26" s="22">
        <v>11</v>
      </c>
      <c r="B26" s="14" t="s">
        <v>96</v>
      </c>
      <c r="C26" s="16">
        <f t="shared" si="15"/>
        <v>400</v>
      </c>
      <c r="D26" s="16"/>
      <c r="E26" s="16"/>
      <c r="F26" s="16"/>
      <c r="G26" s="14">
        <v>400</v>
      </c>
      <c r="H26" s="37" t="s">
        <v>97</v>
      </c>
      <c r="I26" s="37" t="s">
        <v>98</v>
      </c>
      <c r="J26" s="46"/>
      <c r="K26" s="38"/>
      <c r="L26" s="38"/>
      <c r="M26" s="22"/>
      <c r="N26" s="22"/>
      <c r="O26" s="38"/>
      <c r="P26" s="38"/>
      <c r="Q26" s="38"/>
      <c r="R26" s="38"/>
      <c r="S26" s="38"/>
      <c r="T26" s="38"/>
      <c r="U26" s="38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36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>
        <f t="shared" si="12"/>
        <v>0</v>
      </c>
      <c r="BM26" s="23">
        <f t="shared" si="13"/>
        <v>0</v>
      </c>
      <c r="BN26" s="19"/>
    </row>
    <row r="27" spans="1:66" s="32" customFormat="1" ht="21" customHeight="1" x14ac:dyDescent="0.35">
      <c r="A27" s="34"/>
      <c r="B27" s="34" t="s">
        <v>7</v>
      </c>
      <c r="C27" s="30">
        <f>SUM(C16:C26)</f>
        <v>222201</v>
      </c>
      <c r="D27" s="30">
        <f>SUM(D16:D26)</f>
        <v>171801</v>
      </c>
      <c r="E27" s="30">
        <f>SUM(E16:E25)</f>
        <v>0</v>
      </c>
      <c r="F27" s="30">
        <f>SUM(F16:F25)</f>
        <v>0</v>
      </c>
      <c r="G27" s="30">
        <f>SUM(G16:G26)</f>
        <v>50400</v>
      </c>
      <c r="J27" s="47">
        <f>SUM(J16:J25)</f>
        <v>0</v>
      </c>
      <c r="K27" s="47">
        <f t="shared" ref="K27:Y27" si="16">SUM(K16:K25)</f>
        <v>0</v>
      </c>
      <c r="L27" s="47">
        <f t="shared" si="16"/>
        <v>0</v>
      </c>
      <c r="M27" s="31">
        <f t="shared" si="16"/>
        <v>0</v>
      </c>
      <c r="N27" s="31">
        <f t="shared" si="16"/>
        <v>210</v>
      </c>
      <c r="O27" s="47">
        <f t="shared" si="16"/>
        <v>0</v>
      </c>
      <c r="P27" s="47">
        <f t="shared" si="16"/>
        <v>0</v>
      </c>
      <c r="Q27" s="47">
        <f t="shared" si="16"/>
        <v>0</v>
      </c>
      <c r="R27" s="47">
        <f t="shared" si="16"/>
        <v>13968.75</v>
      </c>
      <c r="S27" s="47">
        <f t="shared" si="16"/>
        <v>0</v>
      </c>
      <c r="T27" s="47">
        <f t="shared" si="16"/>
        <v>0</v>
      </c>
      <c r="U27" s="47">
        <f t="shared" si="16"/>
        <v>0</v>
      </c>
      <c r="V27" s="47">
        <f t="shared" si="16"/>
        <v>14178.75</v>
      </c>
      <c r="W27" s="47">
        <f t="shared" si="16"/>
        <v>0</v>
      </c>
      <c r="X27" s="47">
        <f t="shared" si="16"/>
        <v>0</v>
      </c>
      <c r="Y27" s="47">
        <f t="shared" si="16"/>
        <v>0</v>
      </c>
      <c r="Z27" s="47">
        <f>SUM(Z16:Z25)</f>
        <v>1670</v>
      </c>
      <c r="AA27" s="47">
        <f t="shared" ref="AA27:AK27" si="17">SUM(AA16:AA25)</f>
        <v>0</v>
      </c>
      <c r="AB27" s="47">
        <f t="shared" si="17"/>
        <v>0</v>
      </c>
      <c r="AC27" s="47">
        <f t="shared" si="17"/>
        <v>4300</v>
      </c>
      <c r="AD27" s="47">
        <f t="shared" si="17"/>
        <v>23485.41</v>
      </c>
      <c r="AE27" s="47">
        <f t="shared" si="17"/>
        <v>0</v>
      </c>
      <c r="AF27" s="47">
        <f t="shared" si="17"/>
        <v>0</v>
      </c>
      <c r="AG27" s="47">
        <f t="shared" si="17"/>
        <v>14014.900000000001</v>
      </c>
      <c r="AH27" s="47">
        <f t="shared" si="17"/>
        <v>16112</v>
      </c>
      <c r="AI27" s="47">
        <f t="shared" si="17"/>
        <v>0</v>
      </c>
      <c r="AJ27" s="47">
        <f t="shared" si="17"/>
        <v>0</v>
      </c>
      <c r="AK27" s="47">
        <f t="shared" si="17"/>
        <v>4000</v>
      </c>
      <c r="AL27" s="47">
        <f>SUM(AL16:AL25)</f>
        <v>41267.410000000003</v>
      </c>
      <c r="AM27" s="47">
        <f t="shared" ref="AM27:AO27" si="18">SUM(AM16:AM25)</f>
        <v>0</v>
      </c>
      <c r="AN27" s="47">
        <f t="shared" si="18"/>
        <v>0</v>
      </c>
      <c r="AO27" s="47">
        <f t="shared" si="18"/>
        <v>22314.9</v>
      </c>
      <c r="AP27" s="47">
        <f>SUM(AP16:AP25)</f>
        <v>2825.5799999999995</v>
      </c>
      <c r="AQ27" s="47">
        <f t="shared" ref="AQ27:BE27" si="19">SUM(AQ16:AQ25)</f>
        <v>0</v>
      </c>
      <c r="AR27" s="47">
        <f t="shared" si="19"/>
        <v>0</v>
      </c>
      <c r="AS27" s="47">
        <f t="shared" si="19"/>
        <v>0</v>
      </c>
      <c r="AT27" s="47">
        <f t="shared" si="19"/>
        <v>0</v>
      </c>
      <c r="AU27" s="47">
        <f t="shared" si="19"/>
        <v>0</v>
      </c>
      <c r="AV27" s="47">
        <f t="shared" si="19"/>
        <v>0</v>
      </c>
      <c r="AW27" s="47">
        <f t="shared" si="19"/>
        <v>3698.9600000000009</v>
      </c>
      <c r="AX27" s="47">
        <f t="shared" si="19"/>
        <v>10054.549999999999</v>
      </c>
      <c r="AY27" s="47">
        <f t="shared" si="19"/>
        <v>0</v>
      </c>
      <c r="AZ27" s="47">
        <f t="shared" si="19"/>
        <v>0</v>
      </c>
      <c r="BA27" s="47">
        <f t="shared" si="19"/>
        <v>5537</v>
      </c>
      <c r="BB27" s="47">
        <f t="shared" si="19"/>
        <v>12880.13</v>
      </c>
      <c r="BC27" s="47">
        <f t="shared" si="19"/>
        <v>0</v>
      </c>
      <c r="BD27" s="47">
        <f t="shared" si="19"/>
        <v>0</v>
      </c>
      <c r="BE27" s="47">
        <f t="shared" si="19"/>
        <v>9235.9600000000009</v>
      </c>
      <c r="BF27" s="47">
        <f>SUM(BF16:BF26)</f>
        <v>7244.12</v>
      </c>
      <c r="BG27" s="47">
        <f t="shared" ref="BG27:BK27" si="20">SUM(BG16:BG26)</f>
        <v>3571.4000000000015</v>
      </c>
      <c r="BH27" s="47">
        <f t="shared" si="20"/>
        <v>6785</v>
      </c>
      <c r="BI27" s="47">
        <f t="shared" si="20"/>
        <v>3443.8499999999985</v>
      </c>
      <c r="BJ27" s="47">
        <f t="shared" si="20"/>
        <v>39433.279999999999</v>
      </c>
      <c r="BK27" s="47">
        <f t="shared" si="20"/>
        <v>7376.2199999999993</v>
      </c>
      <c r="BL27" s="47">
        <f>SUM(BL16:BL26)</f>
        <v>53462.400000000001</v>
      </c>
      <c r="BM27" s="47">
        <f>SUM(BM16:BM26)</f>
        <v>14391.47</v>
      </c>
    </row>
    <row r="28" spans="1:66" x14ac:dyDescent="0.3">
      <c r="A28" s="64"/>
      <c r="B28" s="64"/>
      <c r="C28" s="64"/>
      <c r="D28" s="64"/>
      <c r="E28" s="64"/>
      <c r="F28" s="64"/>
      <c r="G28" s="64"/>
      <c r="H28" s="64"/>
      <c r="I28" s="64"/>
    </row>
  </sheetData>
  <mergeCells count="43">
    <mergeCell ref="I13:I15"/>
    <mergeCell ref="A28:I28"/>
    <mergeCell ref="A8:G8"/>
    <mergeCell ref="H8:I8"/>
    <mergeCell ref="B9:G9"/>
    <mergeCell ref="H9:I9"/>
    <mergeCell ref="A10:I10"/>
    <mergeCell ref="A13:A15"/>
    <mergeCell ref="B13:B15"/>
    <mergeCell ref="C13:C15"/>
    <mergeCell ref="D13:G13"/>
    <mergeCell ref="H13:H15"/>
    <mergeCell ref="D14:D15"/>
    <mergeCell ref="E14:E15"/>
    <mergeCell ref="F14:F15"/>
    <mergeCell ref="G14:G15"/>
    <mergeCell ref="A7:H7"/>
    <mergeCell ref="A1:I1"/>
    <mergeCell ref="B2:I2"/>
    <mergeCell ref="B3:I3"/>
    <mergeCell ref="B5:I5"/>
    <mergeCell ref="A6:I6"/>
    <mergeCell ref="J13:Y13"/>
    <mergeCell ref="BN13:BN15"/>
    <mergeCell ref="J14:M14"/>
    <mergeCell ref="N14:Q14"/>
    <mergeCell ref="R14:U14"/>
    <mergeCell ref="V14:Y14"/>
    <mergeCell ref="Z13:AO13"/>
    <mergeCell ref="Z14:AC14"/>
    <mergeCell ref="AD14:AG14"/>
    <mergeCell ref="AH14:AK14"/>
    <mergeCell ref="AL14:AO14"/>
    <mergeCell ref="AP13:BE13"/>
    <mergeCell ref="AP14:AS14"/>
    <mergeCell ref="AT14:AW14"/>
    <mergeCell ref="AX14:BA14"/>
    <mergeCell ref="BB14:BE14"/>
    <mergeCell ref="BF13:BM13"/>
    <mergeCell ref="BF14:BG14"/>
    <mergeCell ref="BH14:BI14"/>
    <mergeCell ref="BJ14:BK14"/>
    <mergeCell ref="BL14:BM14"/>
  </mergeCells>
  <pageMargins left="0.31496062992125984" right="0.31496062992125984" top="0.74803149606299213" bottom="0.15748031496062992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პროგრამა-სტუდენტ. მხარდაჭერა</vt:lpstr>
      <vt:lpstr>საგან და სამეც. აქტ. მხარდაჭ</vt:lpstr>
      <vt:lpstr>კულტ. და სპორტ. აქტ.მხარდაჭა</vt:lpstr>
      <vt:lpstr>'კულტ. და სპორტ. აქტ.მხარდაჭა'!Print_Area</vt:lpstr>
      <vt:lpstr>'საგან და სამეც. აქტ. მხარდაჭ'!Print_Area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BSU</dc:creator>
  <cp:lastModifiedBy>BSU</cp:lastModifiedBy>
  <cp:lastPrinted>2023-10-13T06:54:07Z</cp:lastPrinted>
  <dcterms:created xsi:type="dcterms:W3CDTF">2015-06-05T18:17:20Z</dcterms:created>
  <dcterms:modified xsi:type="dcterms:W3CDTF">2024-03-26T11:04:38Z</dcterms:modified>
</cp:coreProperties>
</file>